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440" windowHeight="7725" activeTab="2"/>
  </bookViews>
  <sheets>
    <sheet name="IROP" sheetId="1" r:id="rId1"/>
    <sheet name="PRV" sheetId="2" r:id="rId2"/>
    <sheet name="Zam" sheetId="3" r:id="rId3"/>
    <sheet name="Info" sheetId="4" r:id="rId4"/>
    <sheet name="Dle opatření" sheetId="5" r:id="rId5"/>
    <sheet name="Dle OP" sheetId="6" r:id="rId6"/>
    <sheet name="Dle ESI fondů" sheetId="7" r:id="rId7"/>
    <sheet name="Indikátory" sheetId="8" r:id="rId8"/>
    <sheet name="List1" sheetId="9" r:id="rId9"/>
  </sheets>
  <calcPr calcId="145621"/>
</workbook>
</file>

<file path=xl/calcChain.xml><?xml version="1.0" encoding="utf-8"?>
<calcChain xmlns="http://schemas.openxmlformats.org/spreadsheetml/2006/main">
  <c r="L10" i="3" l="1"/>
  <c r="K10" i="3"/>
  <c r="J10" i="3"/>
  <c r="I10" i="3"/>
  <c r="H10" i="3"/>
  <c r="G10" i="3"/>
  <c r="F10" i="3"/>
  <c r="M9" i="3"/>
  <c r="M8" i="3"/>
  <c r="M7" i="3"/>
  <c r="M10" i="3" s="1"/>
  <c r="M6" i="3"/>
  <c r="J19" i="1" l="1"/>
  <c r="N20" i="2" l="1"/>
  <c r="N19" i="2"/>
  <c r="M20" i="2"/>
  <c r="M21" i="2" s="1"/>
  <c r="M19" i="2"/>
  <c r="K13" i="2"/>
  <c r="K10" i="2"/>
  <c r="M30" i="1"/>
  <c r="L30" i="1"/>
  <c r="M29" i="1"/>
  <c r="L29" i="1"/>
  <c r="AV15" i="4" l="1"/>
  <c r="AV14" i="4"/>
  <c r="AV13" i="4"/>
  <c r="AP15" i="4"/>
  <c r="AP14" i="4"/>
  <c r="AP13" i="4"/>
  <c r="AJ15" i="4"/>
  <c r="AJ14" i="4"/>
  <c r="AJ13" i="4"/>
  <c r="AD13" i="4"/>
  <c r="X15" i="4"/>
  <c r="X14" i="4"/>
  <c r="R15" i="4"/>
  <c r="R13" i="4"/>
  <c r="L14" i="4"/>
  <c r="L13" i="4"/>
  <c r="Q14" i="2" l="1"/>
  <c r="Q10" i="2"/>
  <c r="Q9" i="2"/>
  <c r="Q8" i="2"/>
  <c r="Q6" i="2" l="1"/>
  <c r="M37" i="4" l="1"/>
  <c r="L37" i="4"/>
  <c r="K37" i="4"/>
  <c r="F56" i="4" l="1"/>
  <c r="F55" i="4"/>
  <c r="F53" i="4"/>
  <c r="F52" i="4"/>
  <c r="F50" i="4"/>
  <c r="F47" i="4"/>
  <c r="F44" i="4"/>
  <c r="F41" i="4"/>
  <c r="F38" i="4"/>
  <c r="F35" i="4"/>
  <c r="D26" i="4" l="1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AX26" i="4"/>
  <c r="AY26" i="4"/>
  <c r="AZ26" i="4"/>
  <c r="C26" i="4"/>
  <c r="J20" i="4"/>
  <c r="AS20" i="4"/>
  <c r="AY20" i="4"/>
  <c r="O7" i="4"/>
  <c r="P7" i="4"/>
  <c r="R33" i="4"/>
  <c r="R34" i="4" s="1"/>
  <c r="R37" i="4" l="1"/>
  <c r="S33" i="4"/>
  <c r="AV18" i="4"/>
  <c r="AZ18" i="4" s="1"/>
  <c r="AV17" i="4"/>
  <c r="AZ17" i="4" s="1"/>
  <c r="AV16" i="4"/>
  <c r="AZ16" i="4" s="1"/>
  <c r="AZ15" i="4"/>
  <c r="AV12" i="4"/>
  <c r="AV11" i="4"/>
  <c r="AX18" i="4"/>
  <c r="AW18" i="4" s="1"/>
  <c r="AX17" i="4"/>
  <c r="AW17" i="4" s="1"/>
  <c r="AX16" i="4"/>
  <c r="AW16" i="4" s="1"/>
  <c r="AX15" i="4"/>
  <c r="AW15" i="4" s="1"/>
  <c r="AX14" i="4"/>
  <c r="AW14" i="4" s="1"/>
  <c r="AX13" i="4"/>
  <c r="AW13" i="4" s="1"/>
  <c r="AX12" i="4"/>
  <c r="AX11" i="4"/>
  <c r="AR18" i="4"/>
  <c r="AQ18" i="4" s="1"/>
  <c r="AR17" i="4"/>
  <c r="AQ17" i="4" s="1"/>
  <c r="AR16" i="4"/>
  <c r="AQ16" i="4" s="1"/>
  <c r="AR15" i="4"/>
  <c r="AQ15" i="4" s="1"/>
  <c r="AR14" i="4"/>
  <c r="AQ14" i="4" s="1"/>
  <c r="AR13" i="4"/>
  <c r="AQ13" i="4" s="1"/>
  <c r="AR12" i="4"/>
  <c r="AR11" i="4"/>
  <c r="AL18" i="4"/>
  <c r="AK18" i="4" s="1"/>
  <c r="AL17" i="4"/>
  <c r="AK17" i="4" s="1"/>
  <c r="AL16" i="4"/>
  <c r="AK16" i="4" s="1"/>
  <c r="AL15" i="4"/>
  <c r="AK15" i="4" s="1"/>
  <c r="AL14" i="4"/>
  <c r="AK14" i="4" s="1"/>
  <c r="AL13" i="4"/>
  <c r="AK13" i="4" s="1"/>
  <c r="AL12" i="4"/>
  <c r="AL11" i="4"/>
  <c r="AF18" i="4"/>
  <c r="AE18" i="4" s="1"/>
  <c r="AF17" i="4"/>
  <c r="AE17" i="4" s="1"/>
  <c r="AF16" i="4"/>
  <c r="AE16" i="4" s="1"/>
  <c r="AF13" i="4"/>
  <c r="AE13" i="4" s="1"/>
  <c r="AF12" i="4"/>
  <c r="AF11" i="4"/>
  <c r="Z18" i="4"/>
  <c r="Y18" i="4" s="1"/>
  <c r="Z16" i="4"/>
  <c r="Y16" i="4" s="1"/>
  <c r="Z15" i="4"/>
  <c r="Y15" i="4" s="1"/>
  <c r="Z14" i="4"/>
  <c r="Y14" i="4" s="1"/>
  <c r="Z12" i="4"/>
  <c r="Y12" i="4" s="1"/>
  <c r="AP18" i="4"/>
  <c r="AT18" i="4" s="1"/>
  <c r="AP17" i="4"/>
  <c r="AT17" i="4" s="1"/>
  <c r="AP16" i="4"/>
  <c r="AT16" i="4" s="1"/>
  <c r="AT15" i="4"/>
  <c r="G52" i="4" s="1"/>
  <c r="AP12" i="4"/>
  <c r="AP11" i="4"/>
  <c r="AJ18" i="4"/>
  <c r="AN18" i="4" s="1"/>
  <c r="AJ17" i="4"/>
  <c r="AN17" i="4" s="1"/>
  <c r="AJ16" i="4"/>
  <c r="AN16" i="4" s="1"/>
  <c r="AN15" i="4"/>
  <c r="G49" i="4" s="1"/>
  <c r="AM14" i="4"/>
  <c r="AM13" i="4"/>
  <c r="AJ12" i="4"/>
  <c r="AM12" i="4" s="1"/>
  <c r="AJ11" i="4"/>
  <c r="AM11" i="4" s="1"/>
  <c r="AD18" i="4"/>
  <c r="AH18" i="4" s="1"/>
  <c r="AD17" i="4"/>
  <c r="AH17" i="4" s="1"/>
  <c r="AD16" i="4"/>
  <c r="AH16" i="4" s="1"/>
  <c r="AG13" i="4"/>
  <c r="AD12" i="4"/>
  <c r="AG12" i="4" s="1"/>
  <c r="AD11" i="4"/>
  <c r="AG11" i="4" s="1"/>
  <c r="X18" i="4"/>
  <c r="AB18" i="4" s="1"/>
  <c r="X16" i="4"/>
  <c r="AB16" i="4" s="1"/>
  <c r="AB15" i="4"/>
  <c r="AA14" i="4"/>
  <c r="X12" i="4"/>
  <c r="AA12" i="4" s="1"/>
  <c r="T12" i="4"/>
  <c r="S12" i="4" s="1"/>
  <c r="T13" i="4"/>
  <c r="S13" i="4" s="1"/>
  <c r="T15" i="4"/>
  <c r="S15" i="4" s="1"/>
  <c r="T17" i="4"/>
  <c r="S17" i="4" s="1"/>
  <c r="R17" i="4"/>
  <c r="V17" i="4" s="1"/>
  <c r="V15" i="4"/>
  <c r="U13" i="4"/>
  <c r="R12" i="4"/>
  <c r="U12" i="4" s="1"/>
  <c r="L18" i="4"/>
  <c r="L16" i="4"/>
  <c r="L11" i="4"/>
  <c r="AU19" i="4"/>
  <c r="AV19" i="4" s="1"/>
  <c r="AO19" i="4"/>
  <c r="AP19" i="4" s="1"/>
  <c r="AI19" i="4"/>
  <c r="AJ19" i="4" s="1"/>
  <c r="AC14" i="4"/>
  <c r="AD14" i="4" s="1"/>
  <c r="AC15" i="4"/>
  <c r="AC19" i="4"/>
  <c r="AD19" i="4" s="1"/>
  <c r="W13" i="4"/>
  <c r="X13" i="4" s="1"/>
  <c r="W17" i="4"/>
  <c r="W19" i="4"/>
  <c r="W11" i="4"/>
  <c r="Q14" i="4"/>
  <c r="Q16" i="4"/>
  <c r="Q18" i="4"/>
  <c r="T18" i="4" s="1"/>
  <c r="S18" i="4" s="1"/>
  <c r="Q19" i="4"/>
  <c r="Q11" i="4"/>
  <c r="K13" i="4"/>
  <c r="K14" i="4"/>
  <c r="K16" i="4"/>
  <c r="P16" i="4" s="1"/>
  <c r="K18" i="4"/>
  <c r="K11" i="4"/>
  <c r="I12" i="4"/>
  <c r="I15" i="4"/>
  <c r="I17" i="4"/>
  <c r="L17" i="4" s="1"/>
  <c r="I19" i="4"/>
  <c r="C12" i="4"/>
  <c r="C13" i="4"/>
  <c r="C14" i="4"/>
  <c r="C15" i="4"/>
  <c r="C16" i="4"/>
  <c r="C17" i="4"/>
  <c r="C18" i="4"/>
  <c r="C19" i="4"/>
  <c r="C11" i="4"/>
  <c r="Q7" i="2"/>
  <c r="D19" i="4"/>
  <c r="Q13" i="2"/>
  <c r="Q12" i="2"/>
  <c r="D15" i="4"/>
  <c r="Q11" i="2"/>
  <c r="D16" i="4" s="1"/>
  <c r="D13" i="4"/>
  <c r="Z19" i="4" l="1"/>
  <c r="E44" i="4" s="1"/>
  <c r="X19" i="4"/>
  <c r="AF15" i="4"/>
  <c r="AE15" i="4" s="1"/>
  <c r="AD15" i="4"/>
  <c r="AH15" i="4" s="1"/>
  <c r="G46" i="4" s="1"/>
  <c r="K15" i="4"/>
  <c r="P15" i="4" s="1"/>
  <c r="L15" i="4"/>
  <c r="T14" i="4"/>
  <c r="S14" i="4" s="1"/>
  <c r="R14" i="4"/>
  <c r="U14" i="4" s="1"/>
  <c r="T19" i="4"/>
  <c r="E41" i="4" s="1"/>
  <c r="R19" i="4"/>
  <c r="K19" i="4"/>
  <c r="N19" i="4" s="1"/>
  <c r="L19" i="4"/>
  <c r="P19" i="4" s="1"/>
  <c r="G38" i="4" s="1"/>
  <c r="F49" i="4"/>
  <c r="D18" i="4"/>
  <c r="D14" i="4"/>
  <c r="Q15" i="2"/>
  <c r="D17" i="4"/>
  <c r="D20" i="4" s="1"/>
  <c r="D11" i="4"/>
  <c r="D12" i="4"/>
  <c r="G55" i="4"/>
  <c r="AK11" i="4"/>
  <c r="E49" i="4"/>
  <c r="AQ11" i="4"/>
  <c r="E52" i="4"/>
  <c r="AW11" i="4"/>
  <c r="E55" i="4"/>
  <c r="E38" i="4"/>
  <c r="AE11" i="4"/>
  <c r="AO20" i="4"/>
  <c r="AE12" i="4"/>
  <c r="C20" i="4"/>
  <c r="L12" i="4"/>
  <c r="I20" i="4"/>
  <c r="AU20" i="4"/>
  <c r="AC20" i="4"/>
  <c r="AK12" i="4"/>
  <c r="AQ12" i="4"/>
  <c r="AW12" i="4"/>
  <c r="T11" i="4"/>
  <c r="Q20" i="4"/>
  <c r="AI20" i="4"/>
  <c r="AM20" i="4"/>
  <c r="Z11" i="4"/>
  <c r="W20" i="4"/>
  <c r="G6" i="4"/>
  <c r="S34" i="4"/>
  <c r="O6" i="4" s="1"/>
  <c r="K12" i="4"/>
  <c r="O11" i="4"/>
  <c r="O13" i="4"/>
  <c r="O14" i="4"/>
  <c r="K17" i="4"/>
  <c r="P17" i="4" s="1"/>
  <c r="N13" i="4"/>
  <c r="M13" i="4" s="1"/>
  <c r="R11" i="4"/>
  <c r="V19" i="4"/>
  <c r="G41" i="4" s="1"/>
  <c r="AH19" i="4"/>
  <c r="G47" i="4" s="1"/>
  <c r="AF14" i="4"/>
  <c r="AE14" i="4" s="1"/>
  <c r="AX19" i="4"/>
  <c r="N16" i="4"/>
  <c r="M16" i="4" s="1"/>
  <c r="P18" i="4"/>
  <c r="R16" i="4"/>
  <c r="V16" i="4" s="1"/>
  <c r="T16" i="4"/>
  <c r="S16" i="4" s="1"/>
  <c r="AA13" i="4"/>
  <c r="X17" i="4"/>
  <c r="AB17" i="4" s="1"/>
  <c r="G43" i="4" s="1"/>
  <c r="Z13" i="4"/>
  <c r="Y13" i="4" s="1"/>
  <c r="Z17" i="4"/>
  <c r="Y17" i="4" s="1"/>
  <c r="AF19" i="4"/>
  <c r="N11" i="4"/>
  <c r="AL19" i="4"/>
  <c r="N18" i="4"/>
  <c r="M18" i="4" s="1"/>
  <c r="N14" i="4"/>
  <c r="M14" i="4" s="1"/>
  <c r="R18" i="4"/>
  <c r="V18" i="4" s="1"/>
  <c r="X11" i="4"/>
  <c r="AB19" i="4"/>
  <c r="G44" i="4" s="1"/>
  <c r="AR19" i="4"/>
  <c r="N7" i="2"/>
  <c r="F12" i="4" s="1"/>
  <c r="N8" i="2"/>
  <c r="F13" i="4" s="1"/>
  <c r="N9" i="2"/>
  <c r="F14" i="4" s="1"/>
  <c r="N10" i="2"/>
  <c r="F15" i="4" s="1"/>
  <c r="N11" i="2"/>
  <c r="F16" i="4" s="1"/>
  <c r="N12" i="2"/>
  <c r="F17" i="4" s="1"/>
  <c r="N13" i="2"/>
  <c r="F18" i="4" s="1"/>
  <c r="N14" i="2"/>
  <c r="F19" i="4" s="1"/>
  <c r="E35" i="4" s="1"/>
  <c r="M7" i="2"/>
  <c r="E12" i="4" s="1"/>
  <c r="M8" i="2"/>
  <c r="E13" i="4" s="1"/>
  <c r="M9" i="2"/>
  <c r="E14" i="4" s="1"/>
  <c r="M12" i="2"/>
  <c r="E17" i="4" s="1"/>
  <c r="N6" i="2"/>
  <c r="M19" i="4" l="1"/>
  <c r="D38" i="4" s="1"/>
  <c r="C38" i="4" s="1"/>
  <c r="M11" i="2"/>
  <c r="E16" i="4" s="1"/>
  <c r="M14" i="2"/>
  <c r="P14" i="2" s="1"/>
  <c r="H19" i="4" s="1"/>
  <c r="G35" i="4" s="1"/>
  <c r="N15" i="4"/>
  <c r="M15" i="4" s="1"/>
  <c r="Y19" i="4"/>
  <c r="D44" i="4" s="1"/>
  <c r="C44" i="4" s="1"/>
  <c r="S19" i="4"/>
  <c r="D41" i="4" s="1"/>
  <c r="C41" i="4" s="1"/>
  <c r="M13" i="2"/>
  <c r="E18" i="4" s="1"/>
  <c r="M10" i="2"/>
  <c r="E15" i="4" s="1"/>
  <c r="M6" i="2"/>
  <c r="F11" i="4"/>
  <c r="N15" i="2"/>
  <c r="O7" i="2"/>
  <c r="G12" i="4" s="1"/>
  <c r="P11" i="2"/>
  <c r="H16" i="4" s="1"/>
  <c r="E19" i="4"/>
  <c r="D35" i="4" s="1"/>
  <c r="O8" i="2"/>
  <c r="G13" i="4" s="1"/>
  <c r="O9" i="2"/>
  <c r="G14" i="4" s="1"/>
  <c r="P12" i="2"/>
  <c r="H17" i="4" s="1"/>
  <c r="G40" i="4"/>
  <c r="G37" i="4"/>
  <c r="AK19" i="4"/>
  <c r="D50" i="4" s="1"/>
  <c r="E50" i="4"/>
  <c r="E40" i="4"/>
  <c r="E46" i="4"/>
  <c r="D52" i="4"/>
  <c r="C52" i="4" s="1"/>
  <c r="M11" i="4"/>
  <c r="AE19" i="4"/>
  <c r="D47" i="4" s="1"/>
  <c r="E47" i="4"/>
  <c r="D46" i="4"/>
  <c r="AQ19" i="4"/>
  <c r="D53" i="4" s="1"/>
  <c r="E53" i="4"/>
  <c r="AW19" i="4"/>
  <c r="D56" i="4" s="1"/>
  <c r="E56" i="4"/>
  <c r="Y11" i="4"/>
  <c r="D43" i="4" s="1"/>
  <c r="E43" i="4"/>
  <c r="O12" i="4"/>
  <c r="F37" i="4" s="1"/>
  <c r="D55" i="4"/>
  <c r="C55" i="4" s="1"/>
  <c r="D49" i="4"/>
  <c r="C49" i="4" s="1"/>
  <c r="AB20" i="4"/>
  <c r="V20" i="4"/>
  <c r="P20" i="4"/>
  <c r="AT19" i="4"/>
  <c r="AP20" i="4"/>
  <c r="U11" i="4"/>
  <c r="F40" i="4" s="1"/>
  <c r="R20" i="4"/>
  <c r="AX20" i="4"/>
  <c r="AL20" i="4"/>
  <c r="AG14" i="4"/>
  <c r="F46" i="4" s="1"/>
  <c r="AD20" i="4"/>
  <c r="AF20" i="4"/>
  <c r="AZ19" i="4"/>
  <c r="AV20" i="4"/>
  <c r="AN19" i="4"/>
  <c r="AJ20" i="4"/>
  <c r="AH20" i="4"/>
  <c r="N12" i="4"/>
  <c r="K20" i="4"/>
  <c r="S11" i="4"/>
  <c r="T20" i="4"/>
  <c r="AR20" i="4"/>
  <c r="AA11" i="4"/>
  <c r="X20" i="4"/>
  <c r="Z20" i="4"/>
  <c r="L20" i="4"/>
  <c r="S37" i="4"/>
  <c r="N17" i="4"/>
  <c r="M17" i="4" s="1"/>
  <c r="AQ20" i="4" l="1"/>
  <c r="O20" i="4"/>
  <c r="AW20" i="4"/>
  <c r="C47" i="4"/>
  <c r="P13" i="2"/>
  <c r="H18" i="4" s="1"/>
  <c r="P10" i="2"/>
  <c r="E37" i="4"/>
  <c r="C35" i="4"/>
  <c r="C46" i="4"/>
  <c r="E34" i="4"/>
  <c r="F20" i="4"/>
  <c r="L38" i="4" s="1"/>
  <c r="L39" i="4" s="1"/>
  <c r="E11" i="4"/>
  <c r="M15" i="2"/>
  <c r="O6" i="2"/>
  <c r="AE20" i="4"/>
  <c r="AA20" i="4"/>
  <c r="F43" i="4"/>
  <c r="C43" i="4" s="1"/>
  <c r="AN20" i="4"/>
  <c r="G50" i="4"/>
  <c r="C50" i="4" s="1"/>
  <c r="AK20" i="4"/>
  <c r="S20" i="4"/>
  <c r="D40" i="4"/>
  <c r="C40" i="4" s="1"/>
  <c r="AT20" i="4"/>
  <c r="G53" i="4"/>
  <c r="C53" i="4" s="1"/>
  <c r="Y20" i="4"/>
  <c r="AZ20" i="4"/>
  <c r="G56" i="4"/>
  <c r="C56" i="4" s="1"/>
  <c r="AG20" i="4"/>
  <c r="U20" i="4"/>
  <c r="M12" i="4"/>
  <c r="M20" i="4" s="1"/>
  <c r="N20" i="4"/>
  <c r="N27" i="4" s="1"/>
  <c r="F9" i="4"/>
  <c r="T9" i="4"/>
  <c r="T27" i="4" s="1"/>
  <c r="Z9" i="4"/>
  <c r="Z27" i="4" s="1"/>
  <c r="AC9" i="4"/>
  <c r="AC27" i="4" s="1"/>
  <c r="AE9" i="4"/>
  <c r="AF9" i="4"/>
  <c r="AF27" i="4" s="1"/>
  <c r="AG9" i="4"/>
  <c r="AL9" i="4"/>
  <c r="AL27" i="4" s="1"/>
  <c r="AO9" i="4"/>
  <c r="AO27" i="4" s="1"/>
  <c r="AQ9" i="4"/>
  <c r="AQ27" i="4" s="1"/>
  <c r="AR9" i="4"/>
  <c r="AR27" i="4" s="1"/>
  <c r="AS9" i="4"/>
  <c r="AS27" i="4" s="1"/>
  <c r="AU9" i="4"/>
  <c r="AU27" i="4" s="1"/>
  <c r="AW9" i="4"/>
  <c r="AW27" i="4" s="1"/>
  <c r="AX9" i="4"/>
  <c r="AX27" i="4" s="1"/>
  <c r="AY9" i="4"/>
  <c r="AY27" i="4" s="1"/>
  <c r="P15" i="2" l="1"/>
  <c r="AE27" i="4"/>
  <c r="H15" i="4"/>
  <c r="G34" i="4" s="1"/>
  <c r="E20" i="4"/>
  <c r="K38" i="4" s="1"/>
  <c r="D34" i="4"/>
  <c r="G11" i="4"/>
  <c r="O15" i="2"/>
  <c r="F27" i="4"/>
  <c r="L34" i="4"/>
  <c r="L35" i="4" s="1"/>
  <c r="L40" i="4" s="1"/>
  <c r="D37" i="4"/>
  <c r="C37" i="4" s="1"/>
  <c r="AG27" i="4"/>
  <c r="AK5" i="4"/>
  <c r="AK6" i="4"/>
  <c r="AK7" i="4"/>
  <c r="AK8" i="4"/>
  <c r="Y5" i="4"/>
  <c r="Y7" i="4"/>
  <c r="Y8" i="4"/>
  <c r="S6" i="4"/>
  <c r="S7" i="4"/>
  <c r="S8" i="4"/>
  <c r="AZ8" i="4"/>
  <c r="AV8" i="4" s="1"/>
  <c r="AZ7" i="4"/>
  <c r="AV7" i="4" s="1"/>
  <c r="AZ6" i="4"/>
  <c r="AV6" i="4" s="1"/>
  <c r="AZ5" i="4"/>
  <c r="AV5" i="4" s="1"/>
  <c r="AZ4" i="4"/>
  <c r="AT8" i="4"/>
  <c r="AP8" i="4" s="1"/>
  <c r="AT7" i="4"/>
  <c r="AP7" i="4" s="1"/>
  <c r="AT6" i="4"/>
  <c r="AP6" i="4" s="1"/>
  <c r="AT5" i="4"/>
  <c r="AP5" i="4" s="1"/>
  <c r="AT4" i="4"/>
  <c r="AN8" i="4"/>
  <c r="AN7" i="4"/>
  <c r="AN6" i="4"/>
  <c r="AN5" i="4"/>
  <c r="AH8" i="4"/>
  <c r="AD8" i="4" s="1"/>
  <c r="AH7" i="4"/>
  <c r="AD7" i="4" s="1"/>
  <c r="AH6" i="4"/>
  <c r="AD6" i="4" s="1"/>
  <c r="AH5" i="4"/>
  <c r="AD5" i="4" s="1"/>
  <c r="AH4" i="4"/>
  <c r="AB8" i="4"/>
  <c r="AB7" i="4"/>
  <c r="AB5" i="4"/>
  <c r="V8" i="4"/>
  <c r="V7" i="4"/>
  <c r="V6" i="4"/>
  <c r="AI4" i="4"/>
  <c r="AM4" i="4" s="1"/>
  <c r="AM9" i="4" s="1"/>
  <c r="AM27" i="4" s="1"/>
  <c r="W6" i="4"/>
  <c r="W4" i="4"/>
  <c r="AA4" i="4" s="1"/>
  <c r="AA9" i="4" s="1"/>
  <c r="AA27" i="4" s="1"/>
  <c r="Q5" i="4"/>
  <c r="Q4" i="4"/>
  <c r="U4" i="4" s="1"/>
  <c r="J8" i="4"/>
  <c r="I8" i="4"/>
  <c r="I7" i="4"/>
  <c r="K7" i="4" s="1"/>
  <c r="M7" i="4" s="1"/>
  <c r="L7" i="4" s="1"/>
  <c r="I6" i="4"/>
  <c r="K6" i="4" s="1"/>
  <c r="M6" i="4" s="1"/>
  <c r="I5" i="4"/>
  <c r="K5" i="4" s="1"/>
  <c r="I4" i="4"/>
  <c r="H20" i="4" l="1"/>
  <c r="G20" i="4"/>
  <c r="F34" i="4"/>
  <c r="C34" i="4" s="1"/>
  <c r="K39" i="4"/>
  <c r="M38" i="4"/>
  <c r="M39" i="4" s="1"/>
  <c r="S5" i="4"/>
  <c r="U5" i="4"/>
  <c r="U9" i="4" s="1"/>
  <c r="U27" i="4" s="1"/>
  <c r="M5" i="4"/>
  <c r="O5" i="4"/>
  <c r="T34" i="4"/>
  <c r="Y6" i="4"/>
  <c r="T36" i="4"/>
  <c r="X8" i="4"/>
  <c r="AJ7" i="4"/>
  <c r="R7" i="4"/>
  <c r="X5" i="4"/>
  <c r="AJ5" i="4"/>
  <c r="AP4" i="4"/>
  <c r="AP9" i="4" s="1"/>
  <c r="AP27" i="4" s="1"/>
  <c r="AT9" i="4"/>
  <c r="AT27" i="4" s="1"/>
  <c r="R6" i="4"/>
  <c r="AJ8" i="4"/>
  <c r="AH9" i="4"/>
  <c r="AH27" i="4" s="1"/>
  <c r="AD4" i="4"/>
  <c r="AD9" i="4" s="1"/>
  <c r="AD27" i="4" s="1"/>
  <c r="AZ9" i="4"/>
  <c r="AZ27" i="4" s="1"/>
  <c r="AV4" i="4"/>
  <c r="AV9" i="4" s="1"/>
  <c r="AV27" i="4" s="1"/>
  <c r="R8" i="4"/>
  <c r="X7" i="4"/>
  <c r="AJ6" i="4"/>
  <c r="K8" i="4"/>
  <c r="I9" i="4"/>
  <c r="I27" i="4" s="1"/>
  <c r="W9" i="4"/>
  <c r="W27" i="4" s="1"/>
  <c r="J9" i="4"/>
  <c r="J27" i="4" s="1"/>
  <c r="Q9" i="4"/>
  <c r="Q27" i="4" s="1"/>
  <c r="AI9" i="4"/>
  <c r="AI27" i="4" s="1"/>
  <c r="AK4" i="4"/>
  <c r="K4" i="4"/>
  <c r="O4" i="4" s="1"/>
  <c r="AB6" i="4"/>
  <c r="S4" i="4"/>
  <c r="Y4" i="4"/>
  <c r="K50" i="1"/>
  <c r="C5" i="4" s="1"/>
  <c r="G5" i="4" s="1"/>
  <c r="K52" i="1"/>
  <c r="C7" i="4" s="1"/>
  <c r="H7" i="4" s="1"/>
  <c r="D54" i="1"/>
  <c r="F54" i="1"/>
  <c r="G54" i="1"/>
  <c r="H54" i="1"/>
  <c r="I54" i="1"/>
  <c r="J54" i="1"/>
  <c r="C54" i="1"/>
  <c r="H49" i="1"/>
  <c r="F51" i="1"/>
  <c r="F49" i="1"/>
  <c r="E50" i="1"/>
  <c r="E49" i="1"/>
  <c r="E54" i="1" s="1"/>
  <c r="D53" i="1"/>
  <c r="K53" i="1" s="1"/>
  <c r="C8" i="4" s="1"/>
  <c r="D51" i="1"/>
  <c r="K51" i="1" s="1"/>
  <c r="C6" i="4" s="1"/>
  <c r="D52" i="1"/>
  <c r="D50" i="1"/>
  <c r="D49" i="1"/>
  <c r="K49" i="1" s="1"/>
  <c r="C4" i="4" s="1"/>
  <c r="I28" i="1"/>
  <c r="K28" i="1" s="1"/>
  <c r="I27" i="1"/>
  <c r="K27" i="1" s="1"/>
  <c r="I26" i="1"/>
  <c r="K26" i="1" s="1"/>
  <c r="I25" i="1"/>
  <c r="K25" i="1" s="1"/>
  <c r="I24" i="1"/>
  <c r="K24" i="1" s="1"/>
  <c r="E19" i="1"/>
  <c r="G17" i="1" s="1"/>
  <c r="H16" i="1"/>
  <c r="I16" i="1" s="1"/>
  <c r="F16" i="1"/>
  <c r="G16" i="1" s="1"/>
  <c r="H15" i="1"/>
  <c r="I15" i="1" s="1"/>
  <c r="H14" i="1"/>
  <c r="I14" i="1" s="1"/>
  <c r="H13" i="1"/>
  <c r="I13" i="1" s="1"/>
  <c r="F13" i="1"/>
  <c r="G13" i="1" s="1"/>
  <c r="H12" i="1"/>
  <c r="I12" i="1" s="1"/>
  <c r="H11" i="1"/>
  <c r="I11" i="1" s="1"/>
  <c r="F11" i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F4" i="1"/>
  <c r="U38" i="4" l="1"/>
  <c r="R5" i="4"/>
  <c r="G4" i="4"/>
  <c r="E4" i="4"/>
  <c r="C9" i="4"/>
  <c r="C27" i="4" s="1"/>
  <c r="T33" i="4"/>
  <c r="T37" i="4" s="1"/>
  <c r="E6" i="4"/>
  <c r="H6" i="4"/>
  <c r="G8" i="4"/>
  <c r="E8" i="4"/>
  <c r="K54" i="1"/>
  <c r="E5" i="4"/>
  <c r="D5" i="4" s="1"/>
  <c r="E7" i="4"/>
  <c r="D7" i="4" s="1"/>
  <c r="O8" i="4"/>
  <c r="O9" i="4" s="1"/>
  <c r="O27" i="4" s="1"/>
  <c r="M8" i="4"/>
  <c r="L5" i="4"/>
  <c r="X6" i="4"/>
  <c r="U36" i="4"/>
  <c r="AJ4" i="4"/>
  <c r="AJ9" i="4" s="1"/>
  <c r="AJ27" i="4" s="1"/>
  <c r="X4" i="4"/>
  <c r="R4" i="4"/>
  <c r="AB9" i="4"/>
  <c r="AB27" i="4" s="1"/>
  <c r="S9" i="4"/>
  <c r="S27" i="4" s="1"/>
  <c r="K9" i="4"/>
  <c r="K27" i="4" s="1"/>
  <c r="AN9" i="4"/>
  <c r="AN27" i="4" s="1"/>
  <c r="Y9" i="4"/>
  <c r="Y27" i="4" s="1"/>
  <c r="AK9" i="4"/>
  <c r="AK27" i="4" s="1"/>
  <c r="V9" i="4"/>
  <c r="V27" i="4" s="1"/>
  <c r="M4" i="4"/>
  <c r="K29" i="1"/>
  <c r="G4" i="1"/>
  <c r="G11" i="1"/>
  <c r="G15" i="1"/>
  <c r="I29" i="1"/>
  <c r="J28" i="1" s="1"/>
  <c r="I19" i="1"/>
  <c r="J20" i="1" s="1"/>
  <c r="D8" i="4" l="1"/>
  <c r="E9" i="4"/>
  <c r="M9" i="4"/>
  <c r="M27" i="4" s="1"/>
  <c r="D4" i="4"/>
  <c r="G9" i="4"/>
  <c r="G27" i="4" s="1"/>
  <c r="X9" i="4"/>
  <c r="X27" i="4" s="1"/>
  <c r="L8" i="4"/>
  <c r="R9" i="4"/>
  <c r="R27" i="4" s="1"/>
  <c r="L4" i="4"/>
  <c r="J27" i="1"/>
  <c r="J24" i="1"/>
  <c r="J26" i="1"/>
  <c r="J25" i="1"/>
  <c r="D6" i="4"/>
  <c r="U33" i="4" s="1"/>
  <c r="U34" i="4" s="1"/>
  <c r="P6" i="4" s="1"/>
  <c r="H9" i="4"/>
  <c r="E27" i="4" l="1"/>
  <c r="K34" i="4"/>
  <c r="D9" i="4"/>
  <c r="D27" i="4" s="1"/>
  <c r="H27" i="4"/>
  <c r="P9" i="4"/>
  <c r="P27" i="4" s="1"/>
  <c r="L6" i="4"/>
  <c r="L9" i="4" s="1"/>
  <c r="L27" i="4" s="1"/>
  <c r="U39" i="4"/>
  <c r="U37" i="4"/>
  <c r="M34" i="4" l="1"/>
  <c r="M35" i="4" s="1"/>
  <c r="M40" i="4" s="1"/>
  <c r="K35" i="4"/>
  <c r="K40" i="4" s="1"/>
</calcChain>
</file>

<file path=xl/sharedStrings.xml><?xml version="1.0" encoding="utf-8"?>
<sst xmlns="http://schemas.openxmlformats.org/spreadsheetml/2006/main" count="2271" uniqueCount="358">
  <si>
    <t>Rok</t>
  </si>
  <si>
    <t>IROP</t>
  </si>
  <si>
    <t>Název výzvy</t>
  </si>
  <si>
    <t>Zkratka</t>
  </si>
  <si>
    <t>Celkový rozpočet projektů</t>
  </si>
  <si>
    <t>Celkem</t>
  </si>
  <si>
    <t>Procenta</t>
  </si>
  <si>
    <t>Dotace celkem</t>
  </si>
  <si>
    <t>Počet projektů</t>
  </si>
  <si>
    <t>Rozvoj péče o zdraví</t>
  </si>
  <si>
    <t>Z1</t>
  </si>
  <si>
    <t>Podpora IZS - technické vybavení</t>
  </si>
  <si>
    <t>IZS1</t>
  </si>
  <si>
    <t>Rozvoj vzdělávání</t>
  </si>
  <si>
    <t>RV1</t>
  </si>
  <si>
    <t>Sociální služby - sociální byty</t>
  </si>
  <si>
    <t>SS1</t>
  </si>
  <si>
    <t>Bezpečná doprava</t>
  </si>
  <si>
    <t>BD1</t>
  </si>
  <si>
    <t>RV2</t>
  </si>
  <si>
    <t>Sociální služby</t>
  </si>
  <si>
    <t>SS2</t>
  </si>
  <si>
    <t>BD2</t>
  </si>
  <si>
    <t>Podpora IZS - hasičské zbrojnice</t>
  </si>
  <si>
    <t>IZS2</t>
  </si>
  <si>
    <t>BD3</t>
  </si>
  <si>
    <t>SS3</t>
  </si>
  <si>
    <t>BD4</t>
  </si>
  <si>
    <t>CELKEM</t>
  </si>
  <si>
    <t>Alokace celkem</t>
  </si>
  <si>
    <t>Podpora IZS</t>
  </si>
  <si>
    <t>Péče o zdraví</t>
  </si>
  <si>
    <t>Spolufinancování 5 %</t>
  </si>
  <si>
    <t>Celkem za roky</t>
  </si>
  <si>
    <t>Celkové výdaje projektů</t>
  </si>
  <si>
    <t>CELKEM DOTACE</t>
  </si>
  <si>
    <t>Vyhlášené výzvy a alokace - varianta 4</t>
  </si>
  <si>
    <t>Vyhlášení</t>
  </si>
  <si>
    <t>podzim16</t>
  </si>
  <si>
    <t>jaro17</t>
  </si>
  <si>
    <t>podzim17</t>
  </si>
  <si>
    <t>podzim18</t>
  </si>
  <si>
    <t>podzim20</t>
  </si>
  <si>
    <t>Celkové výdaje projektu na opatření</t>
  </si>
  <si>
    <t>Celková dotace</t>
  </si>
  <si>
    <t>Grafické znázornění poměru výdajů na opaření IROP</t>
  </si>
  <si>
    <t>Harmonogram dotací dle opatření a let</t>
  </si>
  <si>
    <t>CELKEM NA OPATŘENÍ</t>
  </si>
  <si>
    <t>EU</t>
  </si>
  <si>
    <t>SR</t>
  </si>
  <si>
    <t>národní veřejné</t>
  </si>
  <si>
    <t>národní soukromé</t>
  </si>
  <si>
    <t>Název opaření / fiche</t>
  </si>
  <si>
    <t>Finanční plán 2017</t>
  </si>
  <si>
    <t>Finanční plán 2018</t>
  </si>
  <si>
    <t>Finanční plán 2019</t>
  </si>
  <si>
    <t>Finanční plán 2020</t>
  </si>
  <si>
    <t>podzim19</t>
  </si>
  <si>
    <t>Finanční plán 2021</t>
  </si>
  <si>
    <t>Finanční plán 2022</t>
  </si>
  <si>
    <t>podzim21</t>
  </si>
  <si>
    <t>podzim22</t>
  </si>
  <si>
    <t>Finanční plán 2023</t>
  </si>
  <si>
    <t>ZAMĚSTNANOST</t>
  </si>
  <si>
    <t>PRV</t>
  </si>
  <si>
    <t>Retence vody v lesích</t>
  </si>
  <si>
    <t>Stezky pro pěší včetně vybavení</t>
  </si>
  <si>
    <t>Lesnická infrastruktura</t>
  </si>
  <si>
    <t>Nezemědělská činnost</t>
  </si>
  <si>
    <t>Sdílení zařízení a zdrojů</t>
  </si>
  <si>
    <t>Projekty spolupráce</t>
  </si>
  <si>
    <t>Zpracování a uvádění na trh zem.produktů</t>
  </si>
  <si>
    <t>Polní cesty</t>
  </si>
  <si>
    <t>Inv.do zem.podniků</t>
  </si>
  <si>
    <t>celkem</t>
  </si>
  <si>
    <t>Financování podle jednotlivých specifických cílů a opatření SCLLD v jednotlivých letech</t>
  </si>
  <si>
    <t>Specifický cíl SCLLD</t>
  </si>
  <si>
    <t>Opatření SCLLD</t>
  </si>
  <si>
    <t>Podopatření SCLLD</t>
  </si>
  <si>
    <t>IDENTIFIKACE PROGRAMU</t>
  </si>
  <si>
    <t>Nezpůsobilé výdaje (tis. Kč)</t>
  </si>
  <si>
    <t>Program</t>
  </si>
  <si>
    <t>Prioritní osa OP/Priorita Unie</t>
  </si>
  <si>
    <t>Investiční priorita OP/Prioritní oblast</t>
  </si>
  <si>
    <t>Specifický cíl OP/Operace PRV</t>
  </si>
  <si>
    <t>Celkové způsobilé výdaje (CZV)</t>
  </si>
  <si>
    <t>Z toho Podpora</t>
  </si>
  <si>
    <t>Z toho Vlastní zdroje příjemce</t>
  </si>
  <si>
    <t>Příspěvek Unie</t>
  </si>
  <si>
    <t>Národní veřejné zdroje (SR, SF)</t>
  </si>
  <si>
    <t>Veřejné zdroje (obce, kraje)</t>
  </si>
  <si>
    <t>Soukromé zdroje</t>
  </si>
  <si>
    <t>2.1</t>
  </si>
  <si>
    <t>2.1.1 – F1</t>
  </si>
  <si>
    <t>­</t>
  </si>
  <si>
    <t>4</t>
  </si>
  <si>
    <t>4C</t>
  </si>
  <si>
    <t>19.2.1</t>
  </si>
  <si>
    <t>2.1.1 – F2</t>
  </si>
  <si>
    <t>2.1.1 – F3</t>
  </si>
  <si>
    <t>2</t>
  </si>
  <si>
    <t>2C</t>
  </si>
  <si>
    <t>2.1.1 – F4</t>
  </si>
  <si>
    <t>2A</t>
  </si>
  <si>
    <t>3.1</t>
  </si>
  <si>
    <t>3.1.3 – F5</t>
  </si>
  <si>
    <t>3.1.3 A</t>
  </si>
  <si>
    <t>3.1.3 – F6</t>
  </si>
  <si>
    <t>3.1.3 B</t>
  </si>
  <si>
    <t>3</t>
  </si>
  <si>
    <t>3A</t>
  </si>
  <si>
    <t>3.1.7 – F7</t>
  </si>
  <si>
    <t>6</t>
  </si>
  <si>
    <t>6A</t>
  </si>
  <si>
    <t>3.1.1 – F8</t>
  </si>
  <si>
    <t>3.3</t>
  </si>
  <si>
    <t>3.3.4 – F9</t>
  </si>
  <si>
    <t>19.3.1</t>
  </si>
  <si>
    <t>Financování SCLLD v jednotlivých letech podle specifických cílů operačních programů /opatření EZFRV (PRV)</t>
  </si>
  <si>
    <t>Programový rámec</t>
  </si>
  <si>
    <t>Prioritní osa OP/ Priorita Unie</t>
  </si>
  <si>
    <t>Specifický cíl OP/ Operace PRV</t>
  </si>
  <si>
    <t>PLÁN FINANCOVÁNÍ (způsobilé výdaje v tis. Kč)</t>
  </si>
  <si>
    <t>Celkové způsobilé výdaje (CZK)</t>
  </si>
  <si>
    <t>PR PRV</t>
  </si>
  <si>
    <t>PO 4</t>
  </si>
  <si>
    <t>IP 9d</t>
  </si>
  <si>
    <t>4.1.</t>
  </si>
  <si>
    <t>Spec.cíl</t>
  </si>
  <si>
    <t>Opatření</t>
  </si>
  <si>
    <t>1.1</t>
  </si>
  <si>
    <t>1.1.4</t>
  </si>
  <si>
    <t>1.2</t>
  </si>
  <si>
    <t>1.2.9</t>
  </si>
  <si>
    <t>1.2.3</t>
  </si>
  <si>
    <t>1.2.4</t>
  </si>
  <si>
    <t>1.2.1</t>
  </si>
  <si>
    <t>OPZ</t>
  </si>
  <si>
    <t>PO 2</t>
  </si>
  <si>
    <t>IP 3</t>
  </si>
  <si>
    <t>2.3.</t>
  </si>
  <si>
    <t>Identifikace programu</t>
  </si>
  <si>
    <t>Identifikace indikátorů</t>
  </si>
  <si>
    <t>Hodnoty indikátorů</t>
  </si>
  <si>
    <t>Prioritní osa / Priorita unie</t>
  </si>
  <si>
    <t>Kód NČI 2014+</t>
  </si>
  <si>
    <t>Název indikátoru</t>
  </si>
  <si>
    <t>Měrná jednotka</t>
  </si>
  <si>
    <t>Typ indikátoru (výstup/ výsledek)</t>
  </si>
  <si>
    <t>Výchozí hodnota</t>
  </si>
  <si>
    <t>Datum výchozí hodnoty</t>
  </si>
  <si>
    <t>Cílová hodnota</t>
  </si>
  <si>
    <t>Datum cílové hodnoty</t>
  </si>
  <si>
    <t>7 51 20</t>
  </si>
  <si>
    <t>Podíl veřejné osobní dopravy na celkových výkonech v osobní dopravě</t>
  </si>
  <si>
    <t>%</t>
  </si>
  <si>
    <t>výsledek</t>
  </si>
  <si>
    <t>7 50 01</t>
  </si>
  <si>
    <t>Počet realizací vedoucí ke zvýšení bezpečnosti v dopravě</t>
  </si>
  <si>
    <t>realizace</t>
  </si>
  <si>
    <t>výstup</t>
  </si>
  <si>
    <t xml:space="preserve">7 63 10 </t>
  </si>
  <si>
    <t>Podíl cyklistiky na přepravních výkonech</t>
  </si>
  <si>
    <t>7 61 00</t>
  </si>
  <si>
    <t>Délka nově vybudovaných cyklostezek a cyklotras</t>
  </si>
  <si>
    <t>km</t>
  </si>
  <si>
    <t>5 75 20</t>
  </si>
  <si>
    <t>Počet exponovaných území s nedostatečnou připraveností složek IZS</t>
  </si>
  <si>
    <t>území</t>
  </si>
  <si>
    <t>5 70 01</t>
  </si>
  <si>
    <t>Počet nové techniky a věcných prostředků složek IZS</t>
  </si>
  <si>
    <t>sety</t>
  </si>
  <si>
    <t>5 75 01</t>
  </si>
  <si>
    <t>Počet nových a modernizovaných objektů sloužících složkám IZS</t>
  </si>
  <si>
    <t>objekty</t>
  </si>
  <si>
    <t>P 6</t>
  </si>
  <si>
    <t>PO 6B</t>
  </si>
  <si>
    <t>Celková délka lesních cest</t>
  </si>
  <si>
    <t>Počet podpořených podniků/příjemců</t>
  </si>
  <si>
    <t>příjemci</t>
  </si>
  <si>
    <t>Počet podpořených operací (akcí)</t>
  </si>
  <si>
    <t>akce</t>
  </si>
  <si>
    <t xml:space="preserve">Celková plocha </t>
  </si>
  <si>
    <t>ha</t>
  </si>
  <si>
    <t>Pracovní místa vytvořená v rámci podpořených projektů (Leader)</t>
  </si>
  <si>
    <t>prac. místa</t>
  </si>
  <si>
    <t>6 75 10</t>
  </si>
  <si>
    <t xml:space="preserve">Kapacita služeb a sociální práce </t>
  </si>
  <si>
    <t>klienti</t>
  </si>
  <si>
    <t>5 54 01</t>
  </si>
  <si>
    <t>Počet podpořených zázemí pro služby a sociální práci</t>
  </si>
  <si>
    <t>zázemí</t>
  </si>
  <si>
    <t>zařízení</t>
  </si>
  <si>
    <t>5 53 10</t>
  </si>
  <si>
    <t>Nárůst kapacity sociálních bytů</t>
  </si>
  <si>
    <t>osoba/rok</t>
  </si>
  <si>
    <t>5 53 01</t>
  </si>
  <si>
    <t xml:space="preserve">Počet podpořených bytů pro sociální bydlení </t>
  </si>
  <si>
    <t>bytové jednotky</t>
  </si>
  <si>
    <t>5 78 01</t>
  </si>
  <si>
    <t>Počet podpořených mobilních týmů</t>
  </si>
  <si>
    <t>poskytovatelé</t>
  </si>
  <si>
    <t>Prorodinná opatření</t>
  </si>
  <si>
    <t>Počet osob využívajících zařízení péče o děti předškolního věku</t>
  </si>
  <si>
    <t>osoby</t>
  </si>
  <si>
    <t>Kapacita podpořených zařízení péče o děti nebo vzdělávacích zařízení</t>
  </si>
  <si>
    <t>Počet podpořených zařízení péče o děti předškolního věku</t>
  </si>
  <si>
    <t>Využívání podpořených služeb</t>
  </si>
  <si>
    <t>Celkový počet účastníků</t>
  </si>
  <si>
    <t>účastníci</t>
  </si>
  <si>
    <t xml:space="preserve">Kapacita podpořených služeb </t>
  </si>
  <si>
    <t>místa</t>
  </si>
  <si>
    <t>5 00 00</t>
  </si>
  <si>
    <t>Počet podpořených vzdělávacích zařízení</t>
  </si>
  <si>
    <t>5 00 01</t>
  </si>
  <si>
    <t>Kapacita podporovaných zařízení péče o děti nebo vzdělávacích zařízení</t>
  </si>
  <si>
    <t>5 00 30</t>
  </si>
  <si>
    <t>Podíl osob předčasně opouštějících vzdělávací systém</t>
  </si>
  <si>
    <t>Zaměstnanost</t>
  </si>
  <si>
    <t>Účastníci, kteří získali kvalifikaci po ukončení své účasti</t>
  </si>
  <si>
    <t>Účastníci zaměstnání po ukončení své účasti vč. OSVČ</t>
  </si>
  <si>
    <t>Znevýhodnění účastníci, kteří po ukončení své účasti hledají zaměstnání, jsou v procesu vzdělávání/odborné přípravy, rozšiřují si kvalifikaci nebo jsou zaměstnaní, a to i OSVČ</t>
  </si>
  <si>
    <t>Účastníci zaměstnání 6 měsíců po ukončení své účasti vč. OSVČ</t>
  </si>
  <si>
    <t>Účastníci ve věku nad 54 let zaměstnaní 6 měsíců po ukončení své účasti vč. OSVČ</t>
  </si>
  <si>
    <t>Znevýhodnění účastníci zaměstnání 6 měsíců po ukončení své účasti vč. OSVČ</t>
  </si>
  <si>
    <t>0?</t>
  </si>
  <si>
    <t>Počet sociálních podniků vzniklých díky podpoře</t>
  </si>
  <si>
    <t>organizace</t>
  </si>
  <si>
    <t xml:space="preserve">Počet podpořených již existujících sociálních podniků </t>
  </si>
  <si>
    <t>Počet podpořených kooperačních činností</t>
  </si>
  <si>
    <t>činnosti</t>
  </si>
  <si>
    <t>Celkové veřejné výdaje</t>
  </si>
  <si>
    <t>Euro</t>
  </si>
  <si>
    <t>dle přidělené dotace MAS</t>
  </si>
  <si>
    <t>Indikátory SCLLD MAS Otevřené zahrady Jičínska</t>
  </si>
  <si>
    <t>Celkové způsobilé výdaje</t>
  </si>
  <si>
    <t>Fond</t>
  </si>
  <si>
    <t>Příspěvek Unie                  (tis. kč)</t>
  </si>
  <si>
    <t>Národní spolufinancování (tis. Kč)</t>
  </si>
  <si>
    <t>Podpora (tis. Kč)</t>
  </si>
  <si>
    <t>EFRR</t>
  </si>
  <si>
    <t>Celkem EFRR</t>
  </si>
  <si>
    <t>ESF</t>
  </si>
  <si>
    <t>OP Z</t>
  </si>
  <si>
    <t>Celkem ESF</t>
  </si>
  <si>
    <t>EZFRV</t>
  </si>
  <si>
    <t>Celkem EZFRV</t>
  </si>
  <si>
    <t>Financování podle programů a ESI fondů</t>
  </si>
  <si>
    <t>1.1 Optimalizace technické infrastruktury na území MAS</t>
  </si>
  <si>
    <t>1.2 Zkvalitnění a zvýšení nabídky občanské vybavenosti a sociálních služeb v území, podpora dosažitelnost těchto služeb a vybavenosti</t>
  </si>
  <si>
    <t xml:space="preserve">1.1.4 Bezpečná doprava a cyklodoprava </t>
  </si>
  <si>
    <t xml:space="preserve">1.2.9. Podpora složek integrovaného záchranného systému </t>
  </si>
  <si>
    <t>1.2.4 Rozvoj péče o zdraví</t>
  </si>
  <si>
    <t>Počet poskytovaných druhů sociálních služeb</t>
  </si>
  <si>
    <t>5 54 02</t>
  </si>
  <si>
    <t>služby</t>
  </si>
  <si>
    <t>Průměrný počet osob využívajících sociální bydlení</t>
  </si>
  <si>
    <t>5 53 20</t>
  </si>
  <si>
    <t>Investič. priorita OP/ Prioritní oblast</t>
  </si>
  <si>
    <t>Specif. cíl OP/ Operace PRV</t>
  </si>
  <si>
    <t>Milník 31.12.2018 (je-li ŘO vyžadován)</t>
  </si>
  <si>
    <t xml:space="preserve">1.2.1  Stabilizace sítě škol a rozvoj vzdělávacích zařízení
</t>
  </si>
  <si>
    <t>1.2.3 Rozvoj sociálních služeb, služeb navazujících a podpora sociální inkluze</t>
  </si>
  <si>
    <t>Odůvodnění, jakým způsobem byly hodnoty stanoveny</t>
  </si>
  <si>
    <r>
      <rPr>
        <b/>
        <sz val="10"/>
        <color rgb="FF000000"/>
        <rFont val="Calibri"/>
        <family val="2"/>
        <charset val="238"/>
        <scheme val="minor"/>
      </rPr>
      <t>PLÁN FINANCOVÁNÍ</t>
    </r>
    <r>
      <rPr>
        <sz val="10"/>
        <color rgb="FF000000"/>
        <rFont val="Calibri"/>
        <family val="2"/>
        <charset val="238"/>
        <scheme val="minor"/>
      </rPr>
      <t xml:space="preserve"> (způsobilé výdaje v tis. Kč)</t>
    </r>
  </si>
  <si>
    <t>F I N A N Č N Í   P L Á N   PRV</t>
  </si>
  <si>
    <t>A L O K A C E  v  Kč</t>
  </si>
  <si>
    <t>F I CH E</t>
  </si>
  <si>
    <t>v ý z v a  2016</t>
  </si>
  <si>
    <t>v ý z v a  2017</t>
  </si>
  <si>
    <t>v ý z v a   2018</t>
  </si>
  <si>
    <t>v ý z v a   2019</t>
  </si>
  <si>
    <t>v ý z v a   2020</t>
  </si>
  <si>
    <t>v ý z v a   2021</t>
  </si>
  <si>
    <t>v ý z v a   2022</t>
  </si>
  <si>
    <t>Polní cesty včetně souvisejících objektů</t>
  </si>
  <si>
    <t>Zpracování a uvádění na trh zemědělských produktů</t>
  </si>
  <si>
    <t>C E L K E M</t>
  </si>
  <si>
    <t>Alokace 19.2.1  = 16 635 169</t>
  </si>
  <si>
    <t>Alokace 19.3.1  = 793 696</t>
  </si>
  <si>
    <t>Alokace celkem = 17 428 865</t>
  </si>
  <si>
    <t>Název opatření</t>
  </si>
  <si>
    <t>Procenta podpory</t>
  </si>
  <si>
    <t>Dotace EU</t>
  </si>
  <si>
    <t>Národní veřejné zdroje - obec</t>
  </si>
  <si>
    <t>DOTACE CELKEM</t>
  </si>
  <si>
    <t xml:space="preserve"> -</t>
  </si>
  <si>
    <t>Celkem dotace</t>
  </si>
  <si>
    <t>2.1.1 Lesnická infrastruktura</t>
  </si>
  <si>
    <t>2.1.1 Neproduktivní investice v lesích</t>
  </si>
  <si>
    <t>3.3.4 Spolupráce MAS</t>
  </si>
  <si>
    <t>3.1.3 Investice do zemědělských podniků</t>
  </si>
  <si>
    <t>3.1.3 Zpracování a uvádění na trh zemědělských produktů</t>
  </si>
  <si>
    <t>2.1.1 Zemědělská infrastruktura</t>
  </si>
  <si>
    <t>2.1.1 Retence vody v lesích</t>
  </si>
  <si>
    <t>3.1.1 Sdílení zařízení a zdrojů</t>
  </si>
  <si>
    <t>3.1.7 Podpora nezemědělské činnosti</t>
  </si>
  <si>
    <t>2.1 Kvalitně udržovaná a prostupná krajina</t>
  </si>
  <si>
    <t>3.1 Vytváření podmínek pro růst a podpora zaměstnanosti</t>
  </si>
  <si>
    <t>3.3 Management a marketing ekonomického rozvoje území</t>
  </si>
  <si>
    <t xml:space="preserve"> 19.2.1</t>
  </si>
  <si>
    <t xml:space="preserve"> 19.3.1</t>
  </si>
  <si>
    <t>Počet podořených podniků/příjemců</t>
  </si>
  <si>
    <t>Hodnoty indikátoru byly stanoveny dle zásobníku projektů a celkového zájmu žadatelů o dané projekty.</t>
  </si>
  <si>
    <t>Národní veřejné</t>
  </si>
  <si>
    <t>Národní soukromé</t>
  </si>
  <si>
    <t>Poznámka</t>
  </si>
  <si>
    <t>Dotace pro projekty sociálních bytů</t>
  </si>
  <si>
    <t xml:space="preserve">Dotace pro neziskové org. </t>
  </si>
  <si>
    <t>Celkem spolufinancování</t>
  </si>
  <si>
    <t>zahrnuty projekty sociálních bytů pro 2 obce</t>
  </si>
  <si>
    <t>Finanční plán dle specifických cílů OP</t>
  </si>
  <si>
    <t>OP</t>
  </si>
  <si>
    <t>Tabulka k rozdělení soukromých národních a veřejných národních (obce) prostředků ke spolufinancování u opatření k sociálním službám IROP</t>
  </si>
  <si>
    <t>Průměrná délka hospitalizace v institucích dlouhodobé psychiatrické péče</t>
  </si>
  <si>
    <t>5 74 10</t>
  </si>
  <si>
    <t>dny</t>
  </si>
  <si>
    <t>Hodnota indikátoru výsledku je přebrána z úrovně programu.</t>
  </si>
  <si>
    <t>Hodnoty indikátoru byly stanoveny dle zásobníku projektů, celkové zájmu žadatelů o dané projekty a informací od žadatelů.</t>
  </si>
  <si>
    <r>
      <t>Hodnoty indikátorů byly převzaty z úrovně programu.</t>
    </r>
    <r>
      <rPr>
        <sz val="12"/>
        <color theme="1"/>
        <rFont val="Times New Roman"/>
        <family val="1"/>
        <charset val="238"/>
      </rPr>
      <t xml:space="preserve"> </t>
    </r>
  </si>
  <si>
    <t>Hodnoty indikátoru byly stanoveny dle zásobníku projektů, celkového zájmu žadatelů o dané projekty a informací od žadatelů.</t>
  </si>
  <si>
    <t>102 11</t>
  </si>
  <si>
    <t>Počet sociálních podniků vzniklých díky podpoře, které fungují i po ukončení podpory</t>
  </si>
  <si>
    <t>Účastníci zaměstnaní po ukončení své účasti, včetně OSVČ</t>
  </si>
  <si>
    <t>Znevýhodnění účastníci, kteří po ukončení své účasti hledají zaměstnání, jsou v procesu vzdělávání/ odborné přípravy, rozšiřují si kvalifikaci nebo jsou zaměstnaní, a to i OSVČ</t>
  </si>
  <si>
    <t>není vyžadován</t>
  </si>
  <si>
    <t>Znevýhodnění účastníci zaměstnaní 6 měsíců po ukončení své účasti včetně OSVČ</t>
  </si>
  <si>
    <t>Sociální podnikání</t>
  </si>
  <si>
    <t>Bývalí účastníci projektů v oblasti sociálních služeb, u nichž služba naplnila svůj účel</t>
  </si>
  <si>
    <t>Hodnoty indikátoru byly stanoveny dle  informací od žadatelů.</t>
  </si>
  <si>
    <t xml:space="preserve">Hodnoty indikátoru byly stanoveny dle zásobníku projektů, celkového zájmu žadatelů o dané projekty a informací od žadatelů. Předpokládá se podpořit 6 sociálních bytů, maximální způsobilé náklady na jednu bytovou jednotku odpovídají průměrným nákladům daným ŘO - 500 000 Kč. </t>
  </si>
  <si>
    <t>Hodnoty indikátoru byly stanoveny na základě jednání s představiteli obcí s JPO II. a III.stupně</t>
  </si>
  <si>
    <t xml:space="preserve">Hodnoty indikátoru byly stanoveny dle zásobníku projektů, celkové zájmu žadatelů o dané projekty a informací od žadatelů. Náklady na vybudování 1 km cyklostezky nepřesáhnou průměrné náklady stanovené ŘO. </t>
  </si>
  <si>
    <t xml:space="preserve">Hodnoty indikátoru byly stanoveny dle zásobníku projektů, celkového zájmu žadatelů o dané projekty a informací od žadatelů. Náklady na jednu realizaci nepřesáhnou průměrné náklady stanovené ŘO. </t>
  </si>
  <si>
    <t xml:space="preserve">Hodnoty indikátoru byly stanoveny na základě jednání s představiteli obcí s JPO II. a III.stupně. Předpokládá se zakoupení jedné velkokapacitní cisterny. </t>
  </si>
  <si>
    <t>Hodnoty indikátoru byly stanoveny dle informací od vzdělávacích institucí a institucí zájmového vzdělávání mládeže a na základě zásobníku projektů</t>
  </si>
  <si>
    <t>Indikátory pro OPZ - musí se dopracovat, chybí ještě indikátory pro větev Vzdělávání - nejsem si jista, zda budou podpořeno</t>
  </si>
  <si>
    <t>Investice do zemědělských podniků</t>
  </si>
  <si>
    <t>PU 6</t>
  </si>
  <si>
    <t>Dle ESI fondů</t>
  </si>
  <si>
    <t>Změna</t>
  </si>
  <si>
    <t>stav dle MZE 14.3.2016</t>
  </si>
  <si>
    <t>obce</t>
  </si>
  <si>
    <t>NNO</t>
  </si>
  <si>
    <t>žadatel</t>
  </si>
  <si>
    <t>podnik</t>
  </si>
  <si>
    <t>částka</t>
  </si>
  <si>
    <t>žadatel - obce</t>
  </si>
  <si>
    <t>žadatel - podnikatelé</t>
  </si>
  <si>
    <t>Grafické znázornění podle typu žadatele</t>
  </si>
  <si>
    <t xml:space="preserve">Rozložení alokace dle žadatelů </t>
  </si>
  <si>
    <t xml:space="preserve">1 - obce </t>
  </si>
  <si>
    <t>2- podnikatelé</t>
  </si>
  <si>
    <t>Operační program Zaměstnanost - OP Z</t>
  </si>
  <si>
    <t>Rozvoj sociálních služeb</t>
  </si>
  <si>
    <t>Rozvoj sociálního podnikání</t>
  </si>
  <si>
    <t>Podpora zaměstnanosti</t>
  </si>
  <si>
    <t>Podpora prorodinných opatření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</si>
</sst>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0&quot; &quot;[$Kč-405];[Red]&quot;-&quot;#,##0.00&quot; &quot;[$Kč-405]"/>
    <numFmt numFmtId="166" formatCode="#,##0.0"/>
    <numFmt numFmtId="167" formatCode="[$-405]General"/>
    <numFmt numFmtId="168" formatCode="[$-405]0%"/>
    <numFmt numFmtId="169" formatCode="[$-405]#,##0"/>
  </numFmts>
  <fonts count="4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b/>
      <sz val="12"/>
      <color rgb="FF000000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10"/>
      <name val="Calibri"/>
      <family val="2"/>
      <charset val="238"/>
    </font>
    <font>
      <b/>
      <sz val="10"/>
      <color rgb="FF000000"/>
      <name val="Cambria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sz val="10"/>
      <color rgb="FF000000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rgb="FF000000"/>
      <name val="Cambria"/>
      <family val="1"/>
      <charset val="238"/>
    </font>
    <font>
      <sz val="13"/>
      <color rgb="FF000000"/>
      <name val="Cambria"/>
      <family val="1"/>
      <charset val="238"/>
    </font>
    <font>
      <sz val="11"/>
      <color rgb="FF000000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sz val="13"/>
      <color rgb="FF000000"/>
      <name val="Cambria"/>
      <family val="1"/>
      <charset val="238"/>
    </font>
    <font>
      <sz val="10"/>
      <name val="Calibri"/>
      <family val="2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Cambria"/>
      <family val="1"/>
      <charset val="238"/>
      <scheme val="major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6E6FF"/>
        <bgColor rgb="FFE6E6FF"/>
      </patternFill>
    </fill>
    <fill>
      <patternFill patternType="solid">
        <fgColor rgb="FFB3B3B3"/>
        <bgColor rgb="FFB3B3B3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rgb="FFCCCC00"/>
      </patternFill>
    </fill>
    <fill>
      <patternFill patternType="solid">
        <fgColor theme="6"/>
        <bgColor rgb="FFE6E64C"/>
      </patternFill>
    </fill>
    <fill>
      <patternFill patternType="solid">
        <fgColor theme="6"/>
        <bgColor rgb="FFCCCC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CCC00"/>
      </patternFill>
    </fill>
    <fill>
      <patternFill patternType="solid">
        <fgColor rgb="FFC3D69B"/>
        <bgColor rgb="FFC3D69B"/>
      </patternFill>
    </fill>
  </fills>
  <borders count="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10" fillId="0" borderId="0">
      <alignment horizontal="center"/>
    </xf>
    <xf numFmtId="0" fontId="10" fillId="0" borderId="0">
      <alignment horizontal="center" textRotation="90"/>
    </xf>
    <xf numFmtId="0" fontId="11" fillId="0" borderId="0"/>
    <xf numFmtId="165" fontId="11" fillId="0" borderId="0"/>
    <xf numFmtId="167" fontId="35" fillId="0" borderId="0"/>
  </cellStyleXfs>
  <cellXfs count="463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2" borderId="9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11" xfId="0" applyFont="1" applyFill="1" applyBorder="1"/>
    <xf numFmtId="0" fontId="3" fillId="2" borderId="11" xfId="0" applyFont="1" applyFill="1" applyBorder="1" applyAlignment="1">
      <alignment horizontal="center"/>
    </xf>
    <xf numFmtId="9" fontId="3" fillId="2" borderId="11" xfId="1" applyFont="1" applyFill="1" applyBorder="1" applyAlignment="1">
      <alignment horizontal="center"/>
    </xf>
    <xf numFmtId="2" fontId="3" fillId="2" borderId="4" xfId="1" applyNumberFormat="1" applyFont="1" applyFill="1" applyBorder="1" applyAlignment="1">
      <alignment horizontal="center"/>
    </xf>
    <xf numFmtId="2" fontId="3" fillId="2" borderId="11" xfId="1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3" fillId="2" borderId="13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15" xfId="0" applyFont="1" applyFill="1" applyBorder="1"/>
    <xf numFmtId="0" fontId="3" fillId="2" borderId="16" xfId="0" applyFont="1" applyFill="1" applyBorder="1" applyAlignment="1">
      <alignment horizontal="center"/>
    </xf>
    <xf numFmtId="9" fontId="3" fillId="2" borderId="16" xfId="1" applyFont="1" applyFill="1" applyBorder="1" applyAlignment="1">
      <alignment horizontal="center"/>
    </xf>
    <xf numFmtId="2" fontId="3" fillId="2" borderId="17" xfId="1" applyNumberFormat="1" applyFont="1" applyFill="1" applyBorder="1" applyAlignment="1">
      <alignment horizontal="center"/>
    </xf>
    <xf numFmtId="2" fontId="3" fillId="2" borderId="18" xfId="1" applyNumberFormat="1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0" borderId="15" xfId="0" applyFont="1" applyBorder="1" applyAlignment="1">
      <alignment wrapText="1"/>
    </xf>
    <xf numFmtId="2" fontId="3" fillId="2" borderId="19" xfId="1" applyNumberFormat="1" applyFont="1" applyFill="1" applyBorder="1" applyAlignment="1">
      <alignment horizontal="center"/>
    </xf>
    <xf numFmtId="2" fontId="3" fillId="2" borderId="15" xfId="1" applyNumberFormat="1" applyFont="1" applyFill="1" applyBorder="1" applyAlignment="1">
      <alignment horizontal="center"/>
    </xf>
    <xf numFmtId="0" fontId="3" fillId="2" borderId="20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16" xfId="0" applyFont="1" applyFill="1" applyBorder="1"/>
    <xf numFmtId="0" fontId="3" fillId="2" borderId="0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3" fillId="2" borderId="23" xfId="0" applyFont="1" applyFill="1" applyBorder="1" applyAlignment="1">
      <alignment wrapText="1"/>
    </xf>
    <xf numFmtId="0" fontId="3" fillId="2" borderId="24" xfId="0" applyFont="1" applyFill="1" applyBorder="1" applyAlignment="1">
      <alignment wrapText="1"/>
    </xf>
    <xf numFmtId="0" fontId="3" fillId="2" borderId="25" xfId="0" applyFont="1" applyFill="1" applyBorder="1"/>
    <xf numFmtId="0" fontId="3" fillId="2" borderId="25" xfId="0" applyFont="1" applyFill="1" applyBorder="1" applyAlignment="1">
      <alignment horizontal="center"/>
    </xf>
    <xf numFmtId="9" fontId="3" fillId="2" borderId="25" xfId="1" applyFont="1" applyFill="1" applyBorder="1" applyAlignment="1">
      <alignment horizontal="center"/>
    </xf>
    <xf numFmtId="2" fontId="3" fillId="2" borderId="26" xfId="1" applyNumberFormat="1" applyFont="1" applyFill="1" applyBorder="1" applyAlignment="1">
      <alignment horizontal="center"/>
    </xf>
    <xf numFmtId="2" fontId="3" fillId="2" borderId="27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8" xfId="0" applyFont="1" applyFill="1" applyBorder="1" applyAlignment="1">
      <alignment wrapText="1"/>
    </xf>
    <xf numFmtId="0" fontId="3" fillId="2" borderId="29" xfId="0" applyFont="1" applyFill="1" applyBorder="1" applyAlignment="1">
      <alignment wrapText="1"/>
    </xf>
    <xf numFmtId="0" fontId="3" fillId="2" borderId="30" xfId="0" applyFont="1" applyFill="1" applyBorder="1"/>
    <xf numFmtId="2" fontId="3" fillId="2" borderId="31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3" fillId="2" borderId="30" xfId="0" applyFont="1" applyFill="1" applyBorder="1" applyAlignment="1">
      <alignment wrapText="1"/>
    </xf>
    <xf numFmtId="2" fontId="3" fillId="2" borderId="34" xfId="1" applyNumberFormat="1" applyFont="1" applyFill="1" applyBorder="1" applyAlignment="1">
      <alignment horizontal="center"/>
    </xf>
    <xf numFmtId="2" fontId="3" fillId="2" borderId="35" xfId="1" applyNumberFormat="1" applyFont="1" applyFill="1" applyBorder="1" applyAlignment="1">
      <alignment horizontal="center"/>
    </xf>
    <xf numFmtId="0" fontId="3" fillId="2" borderId="36" xfId="0" applyFont="1" applyFill="1" applyBorder="1" applyAlignment="1">
      <alignment wrapText="1"/>
    </xf>
    <xf numFmtId="0" fontId="3" fillId="2" borderId="37" xfId="0" applyFont="1" applyFill="1" applyBorder="1" applyAlignment="1">
      <alignment wrapText="1"/>
    </xf>
    <xf numFmtId="0" fontId="3" fillId="2" borderId="27" xfId="0" applyFont="1" applyFill="1" applyBorder="1"/>
    <xf numFmtId="0" fontId="3" fillId="2" borderId="47" xfId="0" applyFont="1" applyFill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3" fillId="2" borderId="39" xfId="0" applyFont="1" applyFill="1" applyBorder="1" applyAlignment="1">
      <alignment vertical="center" wrapText="1"/>
    </xf>
    <xf numFmtId="0" fontId="3" fillId="2" borderId="40" xfId="0" applyFont="1" applyFill="1" applyBorder="1" applyAlignment="1">
      <alignment vertical="center" wrapText="1"/>
    </xf>
    <xf numFmtId="0" fontId="3" fillId="2" borderId="41" xfId="0" applyFont="1" applyFill="1" applyBorder="1" applyAlignment="1">
      <alignment vertical="center"/>
    </xf>
    <xf numFmtId="9" fontId="3" fillId="2" borderId="41" xfId="1" applyFont="1" applyFill="1" applyBorder="1" applyAlignment="1">
      <alignment horizontal="center" vertical="center"/>
    </xf>
    <xf numFmtId="2" fontId="3" fillId="2" borderId="42" xfId="1" applyNumberFormat="1" applyFont="1" applyFill="1" applyBorder="1" applyAlignment="1">
      <alignment horizontal="center"/>
    </xf>
    <xf numFmtId="2" fontId="3" fillId="2" borderId="41" xfId="1" applyNumberFormat="1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wrapText="1"/>
    </xf>
    <xf numFmtId="0" fontId="3" fillId="2" borderId="40" xfId="0" applyFont="1" applyFill="1" applyBorder="1" applyAlignment="1">
      <alignment wrapText="1"/>
    </xf>
    <xf numFmtId="0" fontId="3" fillId="2" borderId="41" xfId="0" applyFont="1" applyFill="1" applyBorder="1"/>
    <xf numFmtId="0" fontId="3" fillId="2" borderId="44" xfId="0" applyFont="1" applyFill="1" applyBorder="1" applyAlignment="1">
      <alignment horizontal="center"/>
    </xf>
    <xf numFmtId="9" fontId="3" fillId="2" borderId="41" xfId="1" applyFont="1" applyFill="1" applyBorder="1" applyAlignment="1">
      <alignment horizontal="center"/>
    </xf>
    <xf numFmtId="2" fontId="3" fillId="2" borderId="0" xfId="1" applyNumberFormat="1" applyFont="1" applyFill="1" applyBorder="1" applyAlignment="1">
      <alignment horizontal="center"/>
    </xf>
    <xf numFmtId="2" fontId="3" fillId="2" borderId="44" xfId="1" applyNumberFormat="1" applyFont="1" applyFill="1" applyBorder="1" applyAlignment="1">
      <alignment horizontal="center"/>
    </xf>
    <xf numFmtId="2" fontId="3" fillId="0" borderId="0" xfId="0" applyNumberFormat="1" applyFont="1"/>
    <xf numFmtId="0" fontId="3" fillId="4" borderId="4" xfId="0" applyFont="1" applyFill="1" applyBorder="1"/>
    <xf numFmtId="2" fontId="2" fillId="4" borderId="4" xfId="0" applyNumberFormat="1" applyFont="1" applyFill="1" applyBorder="1" applyAlignment="1">
      <alignment horizontal="right"/>
    </xf>
    <xf numFmtId="2" fontId="2" fillId="4" borderId="5" xfId="0" applyNumberFormat="1" applyFont="1" applyFill="1" applyBorder="1"/>
    <xf numFmtId="0" fontId="3" fillId="4" borderId="1" xfId="0" applyFont="1" applyFill="1" applyBorder="1"/>
    <xf numFmtId="2" fontId="2" fillId="4" borderId="8" xfId="0" applyNumberFormat="1" applyFont="1" applyFill="1" applyBorder="1"/>
    <xf numFmtId="0" fontId="3" fillId="0" borderId="0" xfId="0" applyFont="1" applyAlignment="1">
      <alignment horizontal="center"/>
    </xf>
    <xf numFmtId="0" fontId="3" fillId="3" borderId="33" xfId="0" applyFont="1" applyFill="1" applyBorder="1" applyAlignment="1">
      <alignment horizontal="right"/>
    </xf>
    <xf numFmtId="0" fontId="3" fillId="3" borderId="22" xfId="0" applyFont="1" applyFill="1" applyBorder="1"/>
    <xf numFmtId="0" fontId="3" fillId="3" borderId="7" xfId="0" applyFont="1" applyFill="1" applyBorder="1" applyAlignment="1">
      <alignment horizontal="right"/>
    </xf>
    <xf numFmtId="0" fontId="3" fillId="3" borderId="8" xfId="0" applyFont="1" applyFill="1" applyBorder="1"/>
    <xf numFmtId="0" fontId="2" fillId="4" borderId="1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9" fontId="3" fillId="0" borderId="33" xfId="1" applyFont="1" applyBorder="1"/>
    <xf numFmtId="9" fontId="3" fillId="0" borderId="7" xfId="1" applyFont="1" applyBorder="1"/>
    <xf numFmtId="0" fontId="2" fillId="0" borderId="0" xfId="0" applyFont="1"/>
    <xf numFmtId="0" fontId="5" fillId="4" borderId="12" xfId="0" applyFont="1" applyFill="1" applyBorder="1"/>
    <xf numFmtId="0" fontId="5" fillId="4" borderId="6" xfId="0" applyFont="1" applyFill="1" applyBorder="1"/>
    <xf numFmtId="0" fontId="2" fillId="4" borderId="6" xfId="0" applyFont="1" applyFill="1" applyBorder="1"/>
    <xf numFmtId="0" fontId="2" fillId="0" borderId="45" xfId="0" applyFont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164" fontId="3" fillId="0" borderId="15" xfId="0" applyNumberFormat="1" applyFont="1" applyBorder="1" applyAlignment="1">
      <alignment wrapText="1"/>
    </xf>
    <xf numFmtId="164" fontId="3" fillId="0" borderId="15" xfId="0" applyNumberFormat="1" applyFont="1" applyBorder="1"/>
    <xf numFmtId="0" fontId="3" fillId="0" borderId="28" xfId="0" applyFont="1" applyBorder="1" applyAlignment="1">
      <alignment wrapText="1"/>
    </xf>
    <xf numFmtId="0" fontId="3" fillId="0" borderId="13" xfId="0" applyFont="1" applyFill="1" applyBorder="1" applyAlignment="1">
      <alignment horizontal="right"/>
    </xf>
    <xf numFmtId="0" fontId="3" fillId="0" borderId="53" xfId="0" applyFont="1" applyFill="1" applyBorder="1" applyAlignment="1">
      <alignment horizontal="right"/>
    </xf>
    <xf numFmtId="0" fontId="3" fillId="0" borderId="18" xfId="0" applyFont="1" applyBorder="1" applyAlignment="1">
      <alignment wrapText="1"/>
    </xf>
    <xf numFmtId="164" fontId="3" fillId="0" borderId="18" xfId="0" applyNumberFormat="1" applyFont="1" applyBorder="1" applyAlignment="1">
      <alignment wrapText="1"/>
    </xf>
    <xf numFmtId="164" fontId="3" fillId="0" borderId="18" xfId="0" applyNumberFormat="1" applyFont="1" applyBorder="1"/>
    <xf numFmtId="0" fontId="2" fillId="3" borderId="39" xfId="0" applyFont="1" applyFill="1" applyBorder="1" applyAlignment="1">
      <alignment horizontal="right" wrapText="1"/>
    </xf>
    <xf numFmtId="0" fontId="2" fillId="3" borderId="41" xfId="0" applyFont="1" applyFill="1" applyBorder="1" applyAlignment="1">
      <alignment wrapText="1"/>
    </xf>
    <xf numFmtId="164" fontId="2" fillId="3" borderId="55" xfId="0" applyNumberFormat="1" applyFont="1" applyFill="1" applyBorder="1" applyAlignment="1">
      <alignment wrapText="1"/>
    </xf>
    <xf numFmtId="164" fontId="2" fillId="0" borderId="52" xfId="0" applyNumberFormat="1" applyFont="1" applyBorder="1" applyAlignment="1">
      <alignment wrapText="1"/>
    </xf>
    <xf numFmtId="164" fontId="2" fillId="0" borderId="54" xfId="0" applyNumberFormat="1" applyFont="1" applyBorder="1" applyAlignment="1">
      <alignment wrapText="1"/>
    </xf>
    <xf numFmtId="0" fontId="2" fillId="3" borderId="30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 wrapText="1"/>
    </xf>
    <xf numFmtId="0" fontId="2" fillId="0" borderId="51" xfId="0" applyFont="1" applyBorder="1" applyAlignment="1">
      <alignment horizontal="center" wrapText="1"/>
    </xf>
    <xf numFmtId="0" fontId="7" fillId="0" borderId="0" xfId="0" applyFont="1" applyBorder="1"/>
    <xf numFmtId="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 wrapText="1"/>
    </xf>
    <xf numFmtId="0" fontId="8" fillId="0" borderId="0" xfId="0" applyFont="1" applyBorder="1"/>
    <xf numFmtId="0" fontId="6" fillId="5" borderId="3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49" fontId="6" fillId="5" borderId="4" xfId="0" applyNumberFormat="1" applyFont="1" applyFill="1" applyBorder="1" applyAlignment="1">
      <alignment horizontal="center" wrapText="1"/>
    </xf>
    <xf numFmtId="4" fontId="6" fillId="5" borderId="4" xfId="0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 vertical="center" wrapText="1"/>
    </xf>
    <xf numFmtId="2" fontId="8" fillId="5" borderId="15" xfId="0" applyNumberFormat="1" applyFont="1" applyFill="1" applyBorder="1"/>
    <xf numFmtId="2" fontId="8" fillId="5" borderId="52" xfId="0" applyNumberFormat="1" applyFont="1" applyFill="1" applyBorder="1"/>
    <xf numFmtId="2" fontId="8" fillId="3" borderId="15" xfId="0" applyNumberFormat="1" applyFont="1" applyFill="1" applyBorder="1"/>
    <xf numFmtId="2" fontId="8" fillId="3" borderId="52" xfId="0" applyNumberFormat="1" applyFont="1" applyFill="1" applyBorder="1"/>
    <xf numFmtId="2" fontId="8" fillId="5" borderId="14" xfId="0" applyNumberFormat="1" applyFont="1" applyFill="1" applyBorder="1"/>
    <xf numFmtId="2" fontId="8" fillId="3" borderId="14" xfId="0" applyNumberFormat="1" applyFont="1" applyFill="1" applyBorder="1"/>
    <xf numFmtId="49" fontId="6" fillId="0" borderId="33" xfId="0" applyNumberFormat="1" applyFont="1" applyFill="1" applyBorder="1" applyAlignment="1">
      <alignment horizontal="center" wrapText="1"/>
    </xf>
    <xf numFmtId="4" fontId="6" fillId="0" borderId="22" xfId="0" applyNumberFormat="1" applyFont="1" applyFill="1" applyBorder="1" applyAlignment="1">
      <alignment horizontal="center" vertical="center" wrapText="1"/>
    </xf>
    <xf numFmtId="49" fontId="6" fillId="5" borderId="3" xfId="0" applyNumberFormat="1" applyFont="1" applyFill="1" applyBorder="1" applyAlignment="1">
      <alignment horizontal="center" wrapText="1"/>
    </xf>
    <xf numFmtId="2" fontId="8" fillId="5" borderId="13" xfId="0" applyNumberFormat="1" applyFont="1" applyFill="1" applyBorder="1"/>
    <xf numFmtId="2" fontId="8" fillId="3" borderId="13" xfId="0" applyNumberFormat="1" applyFont="1" applyFill="1" applyBorder="1"/>
    <xf numFmtId="2" fontId="8" fillId="0" borderId="0" xfId="0" applyNumberFormat="1" applyFont="1" applyBorder="1"/>
    <xf numFmtId="16" fontId="3" fillId="0" borderId="0" xfId="0" applyNumberFormat="1" applyFont="1"/>
    <xf numFmtId="49" fontId="3" fillId="0" borderId="0" xfId="0" applyNumberFormat="1" applyFont="1"/>
    <xf numFmtId="49" fontId="3" fillId="0" borderId="15" xfId="0" applyNumberFormat="1" applyFont="1" applyBorder="1"/>
    <xf numFmtId="166" fontId="3" fillId="0" borderId="14" xfId="0" applyNumberFormat="1" applyFont="1" applyFill="1" applyBorder="1" applyAlignment="1"/>
    <xf numFmtId="166" fontId="3" fillId="0" borderId="15" xfId="0" applyNumberFormat="1" applyFont="1" applyFill="1" applyBorder="1" applyAlignment="1"/>
    <xf numFmtId="4" fontId="3" fillId="0" borderId="14" xfId="0" applyNumberFormat="1" applyFont="1" applyFill="1" applyBorder="1" applyAlignment="1"/>
    <xf numFmtId="4" fontId="3" fillId="0" borderId="15" xfId="0" applyNumberFormat="1" applyFont="1" applyFill="1" applyBorder="1" applyAlignment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6" fillId="0" borderId="33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16" fillId="0" borderId="0" xfId="0" applyFont="1"/>
    <xf numFmtId="2" fontId="8" fillId="5" borderId="53" xfId="0" applyNumberFormat="1" applyFont="1" applyFill="1" applyBorder="1"/>
    <xf numFmtId="2" fontId="8" fillId="5" borderId="18" xfId="0" applyNumberFormat="1" applyFont="1" applyFill="1" applyBorder="1"/>
    <xf numFmtId="2" fontId="8" fillId="5" borderId="54" xfId="0" applyNumberFormat="1" applyFont="1" applyFill="1" applyBorder="1"/>
    <xf numFmtId="2" fontId="8" fillId="5" borderId="69" xfId="0" applyNumberFormat="1" applyFont="1" applyFill="1" applyBorder="1"/>
    <xf numFmtId="2" fontId="8" fillId="5" borderId="40" xfId="0" applyNumberFormat="1" applyFont="1" applyFill="1" applyBorder="1"/>
    <xf numFmtId="2" fontId="8" fillId="5" borderId="41" xfId="0" applyNumberFormat="1" applyFont="1" applyFill="1" applyBorder="1"/>
    <xf numFmtId="2" fontId="8" fillId="5" borderId="43" xfId="0" applyNumberFormat="1" applyFont="1" applyFill="1" applyBorder="1"/>
    <xf numFmtId="0" fontId="2" fillId="5" borderId="38" xfId="0" applyFont="1" applyFill="1" applyBorder="1" applyAlignment="1">
      <alignment horizontal="right"/>
    </xf>
    <xf numFmtId="0" fontId="13" fillId="0" borderId="59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4" fontId="13" fillId="0" borderId="15" xfId="0" applyNumberFormat="1" applyFont="1" applyFill="1" applyBorder="1" applyAlignment="1">
      <alignment vertical="center" wrapText="1"/>
    </xf>
    <xf numFmtId="0" fontId="13" fillId="0" borderId="56" xfId="0" applyFont="1" applyFill="1" applyBorder="1" applyAlignment="1">
      <alignment horizontal="left" vertical="center"/>
    </xf>
    <xf numFmtId="49" fontId="13" fillId="0" borderId="19" xfId="0" applyNumberFormat="1" applyFont="1" applyFill="1" applyBorder="1" applyAlignment="1">
      <alignment horizontal="center" vertical="center"/>
    </xf>
    <xf numFmtId="0" fontId="13" fillId="0" borderId="58" xfId="0" applyFont="1" applyFill="1" applyBorder="1" applyAlignment="1">
      <alignment horizontal="left" vertical="center"/>
    </xf>
    <xf numFmtId="49" fontId="13" fillId="0" borderId="59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4" fontId="13" fillId="0" borderId="15" xfId="0" applyNumberFormat="1" applyFont="1" applyFill="1" applyBorder="1" applyAlignment="1">
      <alignment horizontal="right" vertical="center" wrapText="1"/>
    </xf>
    <xf numFmtId="4" fontId="3" fillId="0" borderId="15" xfId="0" applyNumberFormat="1" applyFont="1" applyFill="1" applyBorder="1" applyAlignment="1">
      <alignment horizontal="right"/>
    </xf>
    <xf numFmtId="0" fontId="18" fillId="0" borderId="0" xfId="0" applyFont="1"/>
    <xf numFmtId="0" fontId="17" fillId="0" borderId="0" xfId="0" applyFont="1" applyAlignment="1">
      <alignment horizontal="center"/>
    </xf>
    <xf numFmtId="0" fontId="19" fillId="8" borderId="58" xfId="0" applyFont="1" applyFill="1" applyBorder="1" applyAlignment="1">
      <alignment horizontal="center" vertical="center" wrapText="1"/>
    </xf>
    <xf numFmtId="49" fontId="20" fillId="0" borderId="15" xfId="0" applyNumberFormat="1" applyFont="1" applyFill="1" applyBorder="1" applyAlignment="1">
      <alignment horizontal="center" vertical="center" wrapText="1"/>
    </xf>
    <xf numFmtId="4" fontId="20" fillId="0" borderId="15" xfId="0" applyNumberFormat="1" applyFont="1" applyFill="1" applyBorder="1" applyAlignment="1">
      <alignment horizontal="center" vertical="center" wrapText="1"/>
    </xf>
    <xf numFmtId="0" fontId="19" fillId="7" borderId="58" xfId="0" applyFont="1" applyFill="1" applyBorder="1" applyAlignment="1">
      <alignment horizontal="center" vertical="center"/>
    </xf>
    <xf numFmtId="16" fontId="20" fillId="0" borderId="15" xfId="0" applyNumberFormat="1" applyFont="1" applyFill="1" applyBorder="1" applyAlignment="1">
      <alignment horizontal="center" vertical="center" wrapText="1"/>
    </xf>
    <xf numFmtId="16" fontId="21" fillId="0" borderId="15" xfId="0" applyNumberFormat="1" applyFont="1" applyFill="1" applyBorder="1" applyAlignment="1">
      <alignment horizontal="center" vertical="center" wrapText="1"/>
    </xf>
    <xf numFmtId="4" fontId="21" fillId="0" borderId="15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4" fontId="19" fillId="7" borderId="58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9" fontId="3" fillId="0" borderId="0" xfId="0" applyNumberFormat="1" applyFont="1"/>
    <xf numFmtId="9" fontId="3" fillId="0" borderId="0" xfId="0" applyNumberFormat="1" applyFont="1" applyAlignment="1">
      <alignment horizontal="center"/>
    </xf>
    <xf numFmtId="0" fontId="17" fillId="0" borderId="0" xfId="0" applyFont="1"/>
    <xf numFmtId="0" fontId="23" fillId="0" borderId="0" xfId="0" applyFont="1" applyBorder="1" applyAlignment="1">
      <alignment horizontal="justify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3" fillId="0" borderId="0" xfId="0" applyFont="1"/>
    <xf numFmtId="0" fontId="3" fillId="0" borderId="15" xfId="0" applyFont="1" applyBorder="1" applyAlignment="1">
      <alignment horizontal="justify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14" fontId="3" fillId="0" borderId="15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justify" vertical="center" wrapText="1"/>
    </xf>
    <xf numFmtId="0" fontId="3" fillId="0" borderId="15" xfId="0" applyFont="1" applyBorder="1" applyAlignment="1">
      <alignment horizontal="center" vertical="center" wrapText="1"/>
    </xf>
    <xf numFmtId="0" fontId="24" fillId="0" borderId="63" xfId="0" applyFont="1" applyBorder="1"/>
    <xf numFmtId="0" fontId="26" fillId="0" borderId="0" xfId="0" applyFont="1"/>
    <xf numFmtId="49" fontId="26" fillId="0" borderId="15" xfId="0" applyNumberFormat="1" applyFont="1" applyFill="1" applyBorder="1" applyAlignment="1"/>
    <xf numFmtId="4" fontId="26" fillId="0" borderId="15" xfId="0" applyNumberFormat="1" applyFont="1" applyFill="1" applyBorder="1" applyAlignment="1">
      <alignment vertical="center"/>
    </xf>
    <xf numFmtId="49" fontId="26" fillId="0" borderId="15" xfId="0" applyNumberFormat="1" applyFont="1" applyFill="1" applyBorder="1" applyAlignment="1">
      <alignment vertical="center"/>
    </xf>
    <xf numFmtId="166" fontId="26" fillId="0" borderId="15" xfId="0" applyNumberFormat="1" applyFont="1" applyFill="1" applyBorder="1" applyAlignment="1">
      <alignment vertical="center"/>
    </xf>
    <xf numFmtId="2" fontId="26" fillId="0" borderId="15" xfId="0" applyNumberFormat="1" applyFont="1" applyFill="1" applyBorder="1" applyAlignment="1">
      <alignment vertical="center"/>
    </xf>
    <xf numFmtId="0" fontId="2" fillId="5" borderId="44" xfId="0" applyFont="1" applyFill="1" applyBorder="1" applyAlignment="1">
      <alignment horizontal="right"/>
    </xf>
    <xf numFmtId="0" fontId="6" fillId="5" borderId="4" xfId="0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left" wrapText="1"/>
    </xf>
    <xf numFmtId="0" fontId="2" fillId="5" borderId="12" xfId="0" applyFont="1" applyFill="1" applyBorder="1" applyAlignment="1">
      <alignment horizontal="right"/>
    </xf>
    <xf numFmtId="0" fontId="6" fillId="3" borderId="79" xfId="0" applyFont="1" applyFill="1" applyBorder="1"/>
    <xf numFmtId="0" fontId="6" fillId="3" borderId="12" xfId="0" applyFont="1" applyFill="1" applyBorder="1"/>
    <xf numFmtId="2" fontId="8" fillId="5" borderId="39" xfId="0" applyNumberFormat="1" applyFont="1" applyFill="1" applyBorder="1"/>
    <xf numFmtId="2" fontId="8" fillId="0" borderId="15" xfId="0" applyNumberFormat="1" applyFont="1" applyBorder="1"/>
    <xf numFmtId="0" fontId="6" fillId="6" borderId="12" xfId="0" applyFont="1" applyFill="1" applyBorder="1"/>
    <xf numFmtId="2" fontId="8" fillId="6" borderId="0" xfId="0" applyNumberFormat="1" applyFont="1" applyFill="1" applyBorder="1"/>
    <xf numFmtId="2" fontId="8" fillId="6" borderId="13" xfId="0" applyNumberFormat="1" applyFont="1" applyFill="1" applyBorder="1"/>
    <xf numFmtId="2" fontId="8" fillId="6" borderId="15" xfId="0" applyNumberFormat="1" applyFont="1" applyFill="1" applyBorder="1"/>
    <xf numFmtId="2" fontId="8" fillId="6" borderId="52" xfId="0" applyNumberFormat="1" applyFont="1" applyFill="1" applyBorder="1"/>
    <xf numFmtId="2" fontId="8" fillId="6" borderId="14" xfId="0" applyNumberFormat="1" applyFont="1" applyFill="1" applyBorder="1"/>
    <xf numFmtId="0" fontId="14" fillId="6" borderId="12" xfId="2" applyFont="1" applyFill="1" applyBorder="1" applyAlignment="1">
      <alignment horizontal="right"/>
    </xf>
    <xf numFmtId="4" fontId="5" fillId="0" borderId="15" xfId="0" applyNumberFormat="1" applyFont="1" applyFill="1" applyBorder="1" applyAlignment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9" fontId="0" fillId="0" borderId="15" xfId="0" applyNumberFormat="1" applyFill="1" applyBorder="1"/>
    <xf numFmtId="2" fontId="37" fillId="6" borderId="15" xfId="0" applyNumberFormat="1" applyFont="1" applyFill="1" applyBorder="1"/>
    <xf numFmtId="2" fontId="8" fillId="5" borderId="81" xfId="0" applyNumberFormat="1" applyFont="1" applyFill="1" applyBorder="1"/>
    <xf numFmtId="0" fontId="8" fillId="0" borderId="15" xfId="0" applyFont="1" applyBorder="1"/>
    <xf numFmtId="0" fontId="8" fillId="0" borderId="15" xfId="0" applyFont="1" applyBorder="1" applyAlignment="1">
      <alignment horizontal="right"/>
    </xf>
    <xf numFmtId="0" fontId="37" fillId="0" borderId="15" xfId="0" applyFont="1" applyBorder="1" applyAlignment="1">
      <alignment horizontal="right"/>
    </xf>
    <xf numFmtId="2" fontId="8" fillId="6" borderId="83" xfId="0" applyNumberFormat="1" applyFont="1" applyFill="1" applyBorder="1"/>
    <xf numFmtId="2" fontId="8" fillId="5" borderId="55" xfId="0" applyNumberFormat="1" applyFont="1" applyFill="1" applyBorder="1"/>
    <xf numFmtId="0" fontId="8" fillId="0" borderId="0" xfId="0" applyFont="1" applyFill="1" applyBorder="1"/>
    <xf numFmtId="0" fontId="14" fillId="6" borderId="78" xfId="2" applyFont="1" applyFill="1" applyBorder="1" applyAlignment="1">
      <alignment horizontal="right"/>
    </xf>
    <xf numFmtId="2" fontId="8" fillId="6" borderId="53" xfId="0" applyNumberFormat="1" applyFont="1" applyFill="1" applyBorder="1"/>
    <xf numFmtId="2" fontId="8" fillId="6" borderId="18" xfId="0" applyNumberFormat="1" applyFont="1" applyFill="1" applyBorder="1"/>
    <xf numFmtId="2" fontId="8" fillId="6" borderId="54" xfId="0" applyNumberFormat="1" applyFont="1" applyFill="1" applyBorder="1"/>
    <xf numFmtId="2" fontId="8" fillId="6" borderId="69" xfId="0" applyNumberFormat="1" applyFont="1" applyFill="1" applyBorder="1"/>
    <xf numFmtId="2" fontId="37" fillId="6" borderId="18" xfId="0" applyNumberFormat="1" applyFont="1" applyFill="1" applyBorder="1"/>
    <xf numFmtId="2" fontId="8" fillId="3" borderId="82" xfId="0" applyNumberFormat="1" applyFont="1" applyFill="1" applyBorder="1"/>
    <xf numFmtId="2" fontId="8" fillId="3" borderId="83" xfId="0" applyNumberFormat="1" applyFont="1" applyFill="1" applyBorder="1"/>
    <xf numFmtId="2" fontId="8" fillId="3" borderId="0" xfId="0" applyNumberFormat="1" applyFont="1" applyFill="1" applyBorder="1"/>
    <xf numFmtId="2" fontId="8" fillId="3" borderId="22" xfId="0" applyNumberFormat="1" applyFont="1" applyFill="1" applyBorder="1"/>
    <xf numFmtId="2" fontId="8" fillId="3" borderId="33" xfId="0" applyNumberFormat="1" applyFont="1" applyFill="1" applyBorder="1"/>
    <xf numFmtId="2" fontId="8" fillId="6" borderId="19" xfId="0" applyNumberFormat="1" applyFont="1" applyFill="1" applyBorder="1"/>
    <xf numFmtId="2" fontId="8" fillId="6" borderId="17" xfId="0" applyNumberFormat="1" applyFont="1" applyFill="1" applyBorder="1"/>
    <xf numFmtId="2" fontId="8" fillId="3" borderId="19" xfId="0" applyNumberFormat="1" applyFont="1" applyFill="1" applyBorder="1"/>
    <xf numFmtId="2" fontId="8" fillId="6" borderId="3" xfId="0" applyNumberFormat="1" applyFont="1" applyFill="1" applyBorder="1"/>
    <xf numFmtId="2" fontId="8" fillId="6" borderId="4" xfId="0" applyNumberFormat="1" applyFont="1" applyFill="1" applyBorder="1"/>
    <xf numFmtId="2" fontId="8" fillId="6" borderId="5" xfId="0" applyNumberFormat="1" applyFont="1" applyFill="1" applyBorder="1"/>
    <xf numFmtId="0" fontId="6" fillId="6" borderId="2" xfId="0" applyFont="1" applyFill="1" applyBorder="1"/>
    <xf numFmtId="49" fontId="26" fillId="6" borderId="49" xfId="0" applyNumberFormat="1" applyFont="1" applyFill="1" applyBorder="1" applyAlignment="1">
      <alignment vertical="center"/>
    </xf>
    <xf numFmtId="49" fontId="26" fillId="6" borderId="79" xfId="0" applyNumberFormat="1" applyFont="1" applyFill="1" applyBorder="1" applyAlignment="1">
      <alignment vertical="center"/>
    </xf>
    <xf numFmtId="0" fontId="14" fillId="6" borderId="38" xfId="2" applyFont="1" applyFill="1" applyBorder="1" applyAlignment="1">
      <alignment horizontal="right"/>
    </xf>
    <xf numFmtId="49" fontId="26" fillId="6" borderId="38" xfId="0" applyNumberFormat="1" applyFont="1" applyFill="1" applyBorder="1" applyAlignment="1">
      <alignment vertical="center"/>
    </xf>
    <xf numFmtId="2" fontId="8" fillId="6" borderId="40" xfId="0" applyNumberFormat="1" applyFont="1" applyFill="1" applyBorder="1"/>
    <xf numFmtId="2" fontId="8" fillId="6" borderId="41" xfId="0" applyNumberFormat="1" applyFont="1" applyFill="1" applyBorder="1"/>
    <xf numFmtId="2" fontId="8" fillId="6" borderId="42" xfId="0" applyNumberFormat="1" applyFont="1" applyFill="1" applyBorder="1"/>
    <xf numFmtId="2" fontId="8" fillId="6" borderId="39" xfId="0" applyNumberFormat="1" applyFont="1" applyFill="1" applyBorder="1"/>
    <xf numFmtId="2" fontId="8" fillId="6" borderId="55" xfId="0" applyNumberFormat="1" applyFont="1" applyFill="1" applyBorder="1"/>
    <xf numFmtId="0" fontId="6" fillId="0" borderId="0" xfId="0" applyFont="1" applyBorder="1"/>
    <xf numFmtId="2" fontId="8" fillId="0" borderId="4" xfId="0" applyNumberFormat="1" applyFont="1" applyBorder="1"/>
    <xf numFmtId="2" fontId="8" fillId="0" borderId="5" xfId="0" applyNumberFormat="1" applyFont="1" applyBorder="1"/>
    <xf numFmtId="2" fontId="8" fillId="0" borderId="22" xfId="0" applyNumberFormat="1" applyFont="1" applyBorder="1"/>
    <xf numFmtId="2" fontId="8" fillId="0" borderId="1" xfId="0" applyNumberFormat="1" applyFont="1" applyBorder="1"/>
    <xf numFmtId="2" fontId="8" fillId="0" borderId="8" xfId="0" applyNumberFormat="1" applyFont="1" applyBorder="1"/>
    <xf numFmtId="0" fontId="3" fillId="0" borderId="18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35" xfId="0" applyFont="1" applyBorder="1" applyAlignment="1">
      <alignment vertical="top" wrapText="1"/>
    </xf>
    <xf numFmtId="2" fontId="8" fillId="3" borderId="69" xfId="0" applyNumberFormat="1" applyFont="1" applyFill="1" applyBorder="1"/>
    <xf numFmtId="2" fontId="8" fillId="3" borderId="18" xfId="0" applyNumberFormat="1" applyFont="1" applyFill="1" applyBorder="1"/>
    <xf numFmtId="2" fontId="8" fillId="3" borderId="17" xfId="0" applyNumberFormat="1" applyFont="1" applyFill="1" applyBorder="1"/>
    <xf numFmtId="2" fontId="8" fillId="3" borderId="53" xfId="0" applyNumberFormat="1" applyFont="1" applyFill="1" applyBorder="1"/>
    <xf numFmtId="2" fontId="8" fillId="3" borderId="54" xfId="0" applyNumberFormat="1" applyFont="1" applyFill="1" applyBorder="1"/>
    <xf numFmtId="0" fontId="6" fillId="3" borderId="41" xfId="0" applyFont="1" applyFill="1" applyBorder="1"/>
    <xf numFmtId="2" fontId="8" fillId="3" borderId="41" xfId="0" applyNumberFormat="1" applyFont="1" applyFill="1" applyBorder="1"/>
    <xf numFmtId="0" fontId="6" fillId="3" borderId="39" xfId="0" applyFont="1" applyFill="1" applyBorder="1" applyAlignment="1">
      <alignment horizontal="right"/>
    </xf>
    <xf numFmtId="0" fontId="6" fillId="6" borderId="38" xfId="0" applyFont="1" applyFill="1" applyBorder="1"/>
    <xf numFmtId="0" fontId="6" fillId="12" borderId="15" xfId="0" applyFont="1" applyFill="1" applyBorder="1" applyAlignment="1">
      <alignment horizontal="left"/>
    </xf>
    <xf numFmtId="0" fontId="6" fillId="12" borderId="15" xfId="0" applyFont="1" applyFill="1" applyBorder="1" applyAlignment="1">
      <alignment horizontal="center" wrapText="1"/>
    </xf>
    <xf numFmtId="0" fontId="6" fillId="12" borderId="15" xfId="0" applyFont="1" applyFill="1" applyBorder="1" applyAlignment="1">
      <alignment wrapText="1"/>
    </xf>
    <xf numFmtId="2" fontId="8" fillId="11" borderId="0" xfId="0" applyNumberFormat="1" applyFont="1" applyFill="1" applyBorder="1"/>
    <xf numFmtId="0" fontId="8" fillId="11" borderId="0" xfId="0" applyFont="1" applyFill="1" applyBorder="1"/>
    <xf numFmtId="3" fontId="3" fillId="0" borderId="15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1" fontId="3" fillId="0" borderId="15" xfId="0" applyNumberFormat="1" applyFont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left" vertical="center"/>
    </xf>
    <xf numFmtId="0" fontId="27" fillId="9" borderId="15" xfId="0" applyFont="1" applyFill="1" applyBorder="1" applyAlignment="1">
      <alignment wrapText="1"/>
    </xf>
    <xf numFmtId="0" fontId="3" fillId="0" borderId="15" xfId="0" applyFont="1" applyFill="1" applyBorder="1" applyAlignment="1">
      <alignment horizontal="justify" vertical="center" wrapText="1"/>
    </xf>
    <xf numFmtId="0" fontId="3" fillId="0" borderId="15" xfId="0" applyFont="1" applyFill="1" applyBorder="1" applyAlignment="1">
      <alignment horizontal="center" vertical="center" wrapText="1"/>
    </xf>
    <xf numFmtId="14" fontId="3" fillId="0" borderId="15" xfId="0" applyNumberFormat="1" applyFont="1" applyFill="1" applyBorder="1" applyAlignment="1">
      <alignment horizontal="center" vertical="center" wrapText="1"/>
    </xf>
    <xf numFmtId="1" fontId="3" fillId="0" borderId="15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justify" vertical="center" wrapText="1"/>
    </xf>
    <xf numFmtId="0" fontId="3" fillId="0" borderId="0" xfId="0" applyFont="1" applyFill="1"/>
    <xf numFmtId="164" fontId="3" fillId="0" borderId="15" xfId="0" applyNumberFormat="1" applyFont="1" applyFill="1" applyBorder="1" applyAlignment="1">
      <alignment horizontal="center" vertical="center" wrapText="1"/>
    </xf>
    <xf numFmtId="14" fontId="3" fillId="0" borderId="15" xfId="0" applyNumberFormat="1" applyFont="1" applyFill="1" applyBorder="1" applyAlignment="1">
      <alignment horizontal="justify" vertical="center" wrapText="1"/>
    </xf>
    <xf numFmtId="166" fontId="3" fillId="0" borderId="15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justify" vertical="top" wrapText="1"/>
    </xf>
    <xf numFmtId="0" fontId="40" fillId="0" borderId="0" xfId="0" applyFont="1"/>
    <xf numFmtId="0" fontId="24" fillId="0" borderId="63" xfId="0" applyFont="1" applyBorder="1" applyAlignment="1">
      <alignment horizontal="left"/>
    </xf>
    <xf numFmtId="0" fontId="26" fillId="0" borderId="84" xfId="0" applyNumberFormat="1" applyFont="1" applyFill="1" applyBorder="1" applyAlignment="1">
      <alignment horizontal="center" vertical="center"/>
    </xf>
    <xf numFmtId="49" fontId="13" fillId="0" borderId="49" xfId="0" applyNumberFormat="1" applyFont="1" applyFill="1" applyBorder="1" applyAlignment="1">
      <alignment horizontal="center" vertical="center"/>
    </xf>
    <xf numFmtId="49" fontId="13" fillId="0" borderId="79" xfId="0" applyNumberFormat="1" applyFont="1" applyFill="1" applyBorder="1" applyAlignment="1">
      <alignment horizontal="center" vertical="center"/>
    </xf>
    <xf numFmtId="49" fontId="13" fillId="0" borderId="50" xfId="0" applyNumberFormat="1" applyFont="1" applyFill="1" applyBorder="1" applyAlignment="1">
      <alignment horizontal="center" vertical="center"/>
    </xf>
    <xf numFmtId="0" fontId="26" fillId="0" borderId="48" xfId="0" applyNumberFormat="1" applyFont="1" applyFill="1" applyBorder="1" applyAlignment="1">
      <alignment horizontal="center" vertical="center"/>
    </xf>
    <xf numFmtId="4" fontId="6" fillId="6" borderId="44" xfId="0" applyNumberFormat="1" applyFont="1" applyFill="1" applyBorder="1" applyAlignment="1">
      <alignment horizontal="center" vertical="center" wrapText="1"/>
    </xf>
    <xf numFmtId="4" fontId="6" fillId="6" borderId="43" xfId="0" applyNumberFormat="1" applyFont="1" applyFill="1" applyBorder="1" applyAlignment="1">
      <alignment horizontal="center" vertical="center" wrapText="1"/>
    </xf>
    <xf numFmtId="0" fontId="8" fillId="6" borderId="45" xfId="0" applyFont="1" applyFill="1" applyBorder="1"/>
    <xf numFmtId="0" fontId="8" fillId="6" borderId="44" xfId="0" applyFont="1" applyFill="1" applyBorder="1"/>
    <xf numFmtId="0" fontId="8" fillId="6" borderId="43" xfId="0" applyFont="1" applyFill="1" applyBorder="1"/>
    <xf numFmtId="2" fontId="37" fillId="0" borderId="4" xfId="0" applyNumberFormat="1" applyFont="1" applyBorder="1"/>
    <xf numFmtId="2" fontId="37" fillId="0" borderId="0" xfId="0" applyNumberFormat="1" applyFont="1" applyBorder="1"/>
    <xf numFmtId="2" fontId="37" fillId="0" borderId="1" xfId="0" applyNumberFormat="1" applyFont="1" applyBorder="1"/>
    <xf numFmtId="0" fontId="6" fillId="6" borderId="38" xfId="0" applyFont="1" applyFill="1" applyBorder="1" applyAlignment="1">
      <alignment horizontal="center" wrapText="1"/>
    </xf>
    <xf numFmtId="2" fontId="6" fillId="6" borderId="12" xfId="0" applyNumberFormat="1" applyFont="1" applyFill="1" applyBorder="1"/>
    <xf numFmtId="2" fontId="6" fillId="6" borderId="6" xfId="0" applyNumberFormat="1" applyFont="1" applyFill="1" applyBorder="1"/>
    <xf numFmtId="0" fontId="3" fillId="5" borderId="0" xfId="0" applyFont="1" applyFill="1" applyBorder="1" applyAlignment="1">
      <alignment horizontal="center"/>
    </xf>
    <xf numFmtId="0" fontId="27" fillId="9" borderId="15" xfId="0" applyFont="1" applyFill="1" applyBorder="1" applyAlignment="1">
      <alignment horizontal="center" wrapText="1"/>
    </xf>
    <xf numFmtId="9" fontId="0" fillId="0" borderId="15" xfId="0" applyNumberFormat="1" applyBorder="1"/>
    <xf numFmtId="9" fontId="0" fillId="4" borderId="15" xfId="0" applyNumberFormat="1" applyFill="1" applyBorder="1"/>
    <xf numFmtId="0" fontId="0" fillId="16" borderId="0" xfId="0" applyFill="1"/>
    <xf numFmtId="3" fontId="35" fillId="0" borderId="80" xfId="0" applyNumberFormat="1" applyFont="1" applyFill="1" applyBorder="1" applyAlignment="1">
      <alignment horizontal="center"/>
    </xf>
    <xf numFmtId="3" fontId="35" fillId="17" borderId="62" xfId="0" applyNumberFormat="1" applyFont="1" applyFill="1" applyBorder="1" applyAlignment="1">
      <alignment horizontal="center"/>
    </xf>
    <xf numFmtId="3" fontId="35" fillId="15" borderId="62" xfId="0" applyNumberFormat="1" applyFont="1" applyFill="1" applyBorder="1" applyAlignment="1">
      <alignment horizontal="center"/>
    </xf>
    <xf numFmtId="3" fontId="31" fillId="15" borderId="62" xfId="0" applyNumberFormat="1" applyFont="1" applyFill="1" applyBorder="1"/>
    <xf numFmtId="4" fontId="27" fillId="10" borderId="1" xfId="0" applyNumberFormat="1" applyFont="1" applyFill="1" applyBorder="1"/>
    <xf numFmtId="4" fontId="27" fillId="10" borderId="8" xfId="0" applyNumberFormat="1" applyFont="1" applyFill="1" applyBorder="1"/>
    <xf numFmtId="0" fontId="35" fillId="0" borderId="80" xfId="0" applyFont="1" applyBorder="1"/>
    <xf numFmtId="3" fontId="35" fillId="0" borderId="80" xfId="0" applyNumberFormat="1" applyFont="1" applyBorder="1" applyAlignment="1">
      <alignment horizontal="center"/>
    </xf>
    <xf numFmtId="3" fontId="35" fillId="0" borderId="80" xfId="0" applyNumberFormat="1" applyFont="1" applyBorder="1"/>
    <xf numFmtId="10" fontId="35" fillId="0" borderId="80" xfId="0" applyNumberFormat="1" applyFont="1" applyBorder="1"/>
    <xf numFmtId="4" fontId="0" fillId="0" borderId="80" xfId="0" applyNumberFormat="1" applyBorder="1"/>
    <xf numFmtId="4" fontId="0" fillId="0" borderId="85" xfId="0" applyNumberFormat="1" applyBorder="1"/>
    <xf numFmtId="3" fontId="35" fillId="16" borderId="80" xfId="0" applyNumberFormat="1" applyFont="1" applyFill="1" applyBorder="1"/>
    <xf numFmtId="3" fontId="35" fillId="16" borderId="80" xfId="0" applyNumberFormat="1" applyFont="1" applyFill="1" applyBorder="1" applyAlignment="1">
      <alignment horizontal="center"/>
    </xf>
    <xf numFmtId="10" fontId="0" fillId="0" borderId="0" xfId="0" applyNumberFormat="1"/>
    <xf numFmtId="4" fontId="0" fillId="0" borderId="66" xfId="0" applyNumberFormat="1" applyBorder="1"/>
    <xf numFmtId="10" fontId="35" fillId="15" borderId="80" xfId="0" applyNumberFormat="1" applyFont="1" applyFill="1" applyBorder="1"/>
    <xf numFmtId="0" fontId="31" fillId="15" borderId="62" xfId="0" applyFont="1" applyFill="1" applyBorder="1" applyAlignment="1">
      <alignment horizontal="left"/>
    </xf>
    <xf numFmtId="0" fontId="2" fillId="3" borderId="45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4" borderId="3" xfId="0" applyFont="1" applyFill="1" applyBorder="1" applyAlignment="1">
      <alignment horizontal="right" wrapText="1"/>
    </xf>
    <xf numFmtId="0" fontId="2" fillId="4" borderId="4" xfId="0" applyFont="1" applyFill="1" applyBorder="1" applyAlignment="1">
      <alignment horizontal="right" wrapText="1"/>
    </xf>
    <xf numFmtId="0" fontId="27" fillId="6" borderId="4" xfId="0" applyFont="1" applyFill="1" applyBorder="1" applyAlignment="1">
      <alignment horizontal="center" wrapText="1"/>
    </xf>
    <xf numFmtId="0" fontId="27" fillId="6" borderId="0" xfId="0" applyFont="1" applyFill="1" applyBorder="1" applyAlignment="1">
      <alignment horizontal="center" wrapText="1"/>
    </xf>
    <xf numFmtId="0" fontId="27" fillId="6" borderId="5" xfId="0" applyFont="1" applyFill="1" applyBorder="1" applyAlignment="1">
      <alignment horizontal="center" wrapText="1"/>
    </xf>
    <xf numFmtId="0" fontId="27" fillId="6" borderId="22" xfId="0" applyFont="1" applyFill="1" applyBorder="1" applyAlignment="1">
      <alignment horizontal="center" wrapText="1"/>
    </xf>
    <xf numFmtId="0" fontId="14" fillId="0" borderId="15" xfId="2" applyFont="1" applyFill="1" applyBorder="1" applyAlignment="1">
      <alignment horizontal="left"/>
    </xf>
    <xf numFmtId="0" fontId="34" fillId="13" borderId="58" xfId="0" applyFont="1" applyFill="1" applyBorder="1" applyAlignment="1">
      <alignment horizontal="center" vertical="center"/>
    </xf>
    <xf numFmtId="0" fontId="34" fillId="13" borderId="62" xfId="0" applyFont="1" applyFill="1" applyBorder="1" applyAlignment="1">
      <alignment horizontal="center" vertical="center"/>
    </xf>
    <xf numFmtId="0" fontId="27" fillId="9" borderId="15" xfId="0" applyFont="1" applyFill="1" applyBorder="1" applyAlignment="1">
      <alignment horizontal="center" wrapText="1"/>
    </xf>
    <xf numFmtId="0" fontId="27" fillId="6" borderId="4" xfId="0" applyFont="1" applyFill="1" applyBorder="1" applyAlignment="1">
      <alignment horizontal="center"/>
    </xf>
    <xf numFmtId="0" fontId="27" fillId="6" borderId="0" xfId="0" applyFont="1" applyFill="1" applyBorder="1" applyAlignment="1">
      <alignment horizontal="center"/>
    </xf>
    <xf numFmtId="0" fontId="33" fillId="13" borderId="58" xfId="0" applyFont="1" applyFill="1" applyBorder="1" applyAlignment="1">
      <alignment horizontal="center" vertical="center" wrapText="1"/>
    </xf>
    <xf numFmtId="0" fontId="33" fillId="13" borderId="60" xfId="0" applyFont="1" applyFill="1" applyBorder="1" applyAlignment="1">
      <alignment horizontal="center" vertical="center" wrapText="1"/>
    </xf>
    <xf numFmtId="0" fontId="34" fillId="13" borderId="80" xfId="0" applyFont="1" applyFill="1" applyBorder="1" applyAlignment="1">
      <alignment horizontal="center" vertical="center"/>
    </xf>
    <xf numFmtId="0" fontId="31" fillId="15" borderId="62" xfId="0" applyFont="1" applyFill="1" applyBorder="1" applyAlignment="1">
      <alignment horizontal="left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1" fillId="14" borderId="80" xfId="0" applyFont="1" applyFill="1" applyBorder="1" applyAlignment="1">
      <alignment horizontal="center"/>
    </xf>
    <xf numFmtId="0" fontId="31" fillId="13" borderId="80" xfId="0" applyFont="1" applyFill="1" applyBorder="1"/>
    <xf numFmtId="0" fontId="31" fillId="13" borderId="58" xfId="0" applyFont="1" applyFill="1" applyBorder="1"/>
    <xf numFmtId="0" fontId="32" fillId="13" borderId="80" xfId="0" applyFont="1" applyFill="1" applyBorder="1" applyAlignment="1">
      <alignment horizontal="center" wrapText="1"/>
    </xf>
    <xf numFmtId="0" fontId="32" fillId="13" borderId="58" xfId="0" applyFont="1" applyFill="1" applyBorder="1" applyAlignment="1">
      <alignment horizontal="center" wrapText="1"/>
    </xf>
    <xf numFmtId="0" fontId="6" fillId="12" borderId="18" xfId="0" applyFont="1" applyFill="1" applyBorder="1" applyAlignment="1">
      <alignment horizontal="center" wrapText="1"/>
    </xf>
    <xf numFmtId="0" fontId="6" fillId="12" borderId="19" xfId="0" applyFont="1" applyFill="1" applyBorder="1" applyAlignment="1">
      <alignment horizontal="center"/>
    </xf>
    <xf numFmtId="0" fontId="6" fillId="12" borderId="14" xfId="0" applyFont="1" applyFill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8" fillId="11" borderId="0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2" fontId="8" fillId="0" borderId="15" xfId="0" applyNumberFormat="1" applyFont="1" applyBorder="1" applyAlignment="1">
      <alignment horizontal="center"/>
    </xf>
    <xf numFmtId="0" fontId="6" fillId="12" borderId="15" xfId="0" applyFont="1" applyFill="1" applyBorder="1" applyAlignment="1">
      <alignment horizontal="center" wrapText="1"/>
    </xf>
    <xf numFmtId="0" fontId="8" fillId="0" borderId="15" xfId="0" applyFont="1" applyBorder="1" applyAlignment="1">
      <alignment horizontal="center"/>
    </xf>
    <xf numFmtId="0" fontId="24" fillId="7" borderId="58" xfId="0" applyFont="1" applyFill="1" applyBorder="1" applyAlignment="1">
      <alignment horizontal="center" vertical="center" wrapText="1"/>
    </xf>
    <xf numFmtId="0" fontId="24" fillId="7" borderId="60" xfId="0" applyFont="1" applyFill="1" applyBorder="1" applyAlignment="1">
      <alignment horizontal="center" vertical="center" wrapText="1"/>
    </xf>
    <xf numFmtId="0" fontId="24" fillId="7" borderId="68" xfId="0" applyFont="1" applyFill="1" applyBorder="1" applyAlignment="1">
      <alignment horizontal="center" vertical="center" wrapText="1"/>
    </xf>
    <xf numFmtId="0" fontId="24" fillId="8" borderId="58" xfId="0" applyFont="1" applyFill="1" applyBorder="1" applyAlignment="1">
      <alignment horizontal="center" vertical="center" wrapText="1"/>
    </xf>
    <xf numFmtId="0" fontId="24" fillId="8" borderId="60" xfId="0" applyFont="1" applyFill="1" applyBorder="1" applyAlignment="1">
      <alignment horizontal="center" vertical="center" wrapText="1"/>
    </xf>
    <xf numFmtId="0" fontId="24" fillId="8" borderId="68" xfId="0" applyFont="1" applyFill="1" applyBorder="1" applyAlignment="1">
      <alignment horizontal="center" vertical="center" wrapText="1"/>
    </xf>
    <xf numFmtId="0" fontId="24" fillId="8" borderId="64" xfId="0" applyFont="1" applyFill="1" applyBorder="1" applyAlignment="1">
      <alignment horizontal="center"/>
    </xf>
    <xf numFmtId="0" fontId="24" fillId="8" borderId="65" xfId="0" applyFont="1" applyFill="1" applyBorder="1" applyAlignment="1">
      <alignment horizontal="center"/>
    </xf>
    <xf numFmtId="0" fontId="24" fillId="8" borderId="66" xfId="0" applyFont="1" applyFill="1" applyBorder="1" applyAlignment="1">
      <alignment horizontal="center"/>
    </xf>
    <xf numFmtId="0" fontId="26" fillId="8" borderId="64" xfId="0" applyFont="1" applyFill="1" applyBorder="1" applyAlignment="1">
      <alignment horizontal="center"/>
    </xf>
    <xf numFmtId="0" fontId="26" fillId="8" borderId="65" xfId="0" applyFont="1" applyFill="1" applyBorder="1" applyAlignment="1">
      <alignment horizontal="center"/>
    </xf>
    <xf numFmtId="0" fontId="26" fillId="8" borderId="66" xfId="0" applyFont="1" applyFill="1" applyBorder="1" applyAlignment="1">
      <alignment horizontal="center"/>
    </xf>
    <xf numFmtId="0" fontId="24" fillId="7" borderId="58" xfId="0" applyFont="1" applyFill="1" applyBorder="1" applyAlignment="1">
      <alignment horizontal="center" vertical="center"/>
    </xf>
    <xf numFmtId="0" fontId="24" fillId="7" borderId="60" xfId="0" applyFont="1" applyFill="1" applyBorder="1" applyAlignment="1">
      <alignment horizontal="center" vertical="center"/>
    </xf>
    <xf numFmtId="0" fontId="24" fillId="7" borderId="68" xfId="0" applyFont="1" applyFill="1" applyBorder="1" applyAlignment="1">
      <alignment horizontal="center" vertical="center"/>
    </xf>
    <xf numFmtId="0" fontId="24" fillId="7" borderId="56" xfId="0" applyFont="1" applyFill="1" applyBorder="1" applyAlignment="1">
      <alignment horizontal="center" vertical="center"/>
    </xf>
    <xf numFmtId="0" fontId="24" fillId="7" borderId="57" xfId="0" applyFont="1" applyFill="1" applyBorder="1" applyAlignment="1">
      <alignment horizontal="center" vertical="center"/>
    </xf>
    <xf numFmtId="0" fontId="24" fillId="7" borderId="67" xfId="0" applyFont="1" applyFill="1" applyBorder="1" applyAlignment="1">
      <alignment horizontal="center" vertical="center"/>
    </xf>
    <xf numFmtId="0" fontId="24" fillId="7" borderId="61" xfId="0" applyFont="1" applyFill="1" applyBorder="1" applyAlignment="1">
      <alignment horizontal="center" vertical="center"/>
    </xf>
    <xf numFmtId="0" fontId="24" fillId="7" borderId="56" xfId="0" applyFont="1" applyFill="1" applyBorder="1" applyAlignment="1">
      <alignment horizontal="center" vertical="center" wrapText="1"/>
    </xf>
    <xf numFmtId="0" fontId="24" fillId="7" borderId="57" xfId="0" applyFont="1" applyFill="1" applyBorder="1" applyAlignment="1">
      <alignment horizontal="center" vertical="center" wrapText="1"/>
    </xf>
    <xf numFmtId="0" fontId="24" fillId="7" borderId="67" xfId="0" applyFont="1" applyFill="1" applyBorder="1" applyAlignment="1">
      <alignment horizontal="center" vertical="center" wrapText="1"/>
    </xf>
    <xf numFmtId="0" fontId="24" fillId="7" borderId="6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15" fillId="7" borderId="58" xfId="0" applyFont="1" applyFill="1" applyBorder="1" applyAlignment="1">
      <alignment horizontal="center" vertical="center" wrapText="1"/>
    </xf>
    <xf numFmtId="0" fontId="15" fillId="7" borderId="60" xfId="0" applyFont="1" applyFill="1" applyBorder="1" applyAlignment="1">
      <alignment horizontal="center" vertical="center" wrapText="1"/>
    </xf>
    <xf numFmtId="0" fontId="15" fillId="7" borderId="68" xfId="0" applyFont="1" applyFill="1" applyBorder="1" applyAlignment="1">
      <alignment horizontal="center" vertical="center" wrapText="1"/>
    </xf>
    <xf numFmtId="0" fontId="15" fillId="0" borderId="63" xfId="0" applyFont="1" applyBorder="1" applyAlignment="1">
      <alignment horizontal="left"/>
    </xf>
    <xf numFmtId="0" fontId="15" fillId="8" borderId="58" xfId="0" applyFont="1" applyFill="1" applyBorder="1" applyAlignment="1">
      <alignment horizontal="center" vertical="center" wrapText="1"/>
    </xf>
    <xf numFmtId="0" fontId="15" fillId="8" borderId="60" xfId="0" applyFont="1" applyFill="1" applyBorder="1" applyAlignment="1">
      <alignment horizontal="center" vertical="center" wrapText="1"/>
    </xf>
    <xf numFmtId="0" fontId="15" fillId="8" borderId="62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/>
    </xf>
    <xf numFmtId="0" fontId="15" fillId="8" borderId="65" xfId="0" applyFont="1" applyFill="1" applyBorder="1" applyAlignment="1">
      <alignment horizontal="center"/>
    </xf>
    <xf numFmtId="0" fontId="15" fillId="8" borderId="66" xfId="0" applyFont="1" applyFill="1" applyBorder="1" applyAlignment="1">
      <alignment horizontal="center"/>
    </xf>
    <xf numFmtId="0" fontId="15" fillId="7" borderId="56" xfId="0" applyFont="1" applyFill="1" applyBorder="1" applyAlignment="1">
      <alignment horizontal="center" vertical="center"/>
    </xf>
    <xf numFmtId="0" fontId="15" fillId="7" borderId="57" xfId="0" applyFont="1" applyFill="1" applyBorder="1" applyAlignment="1">
      <alignment horizontal="center" vertical="center"/>
    </xf>
    <xf numFmtId="0" fontId="15" fillId="7" borderId="67" xfId="0" applyFont="1" applyFill="1" applyBorder="1" applyAlignment="1">
      <alignment horizontal="center" vertical="center"/>
    </xf>
    <xf numFmtId="0" fontId="15" fillId="7" borderId="61" xfId="0" applyFont="1" applyFill="1" applyBorder="1" applyAlignment="1">
      <alignment horizontal="center" vertical="center"/>
    </xf>
    <xf numFmtId="0" fontId="15" fillId="7" borderId="56" xfId="0" applyFont="1" applyFill="1" applyBorder="1" applyAlignment="1">
      <alignment horizontal="center" vertical="center" wrapText="1"/>
    </xf>
    <xf numFmtId="0" fontId="15" fillId="7" borderId="57" xfId="0" applyFont="1" applyFill="1" applyBorder="1" applyAlignment="1">
      <alignment horizontal="center" vertical="center" wrapText="1"/>
    </xf>
    <xf numFmtId="0" fontId="15" fillId="7" borderId="67" xfId="0" applyFont="1" applyFill="1" applyBorder="1" applyAlignment="1">
      <alignment horizontal="center" vertical="center" wrapText="1"/>
    </xf>
    <xf numFmtId="0" fontId="15" fillId="7" borderId="6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5" fillId="0" borderId="63" xfId="0" applyFont="1" applyBorder="1"/>
    <xf numFmtId="0" fontId="15" fillId="8" borderId="6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4" fillId="8" borderId="70" xfId="0" applyFont="1" applyFill="1" applyBorder="1" applyAlignment="1">
      <alignment horizontal="center" vertical="center" wrapText="1"/>
    </xf>
    <xf numFmtId="0" fontId="24" fillId="8" borderId="71" xfId="0" applyFont="1" applyFill="1" applyBorder="1" applyAlignment="1">
      <alignment horizontal="center" vertical="center" wrapText="1"/>
    </xf>
    <xf numFmtId="0" fontId="24" fillId="8" borderId="7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14" fontId="3" fillId="0" borderId="15" xfId="0" applyNumberFormat="1" applyFont="1" applyFill="1" applyBorder="1" applyAlignment="1">
      <alignment horizontal="center" vertical="top" wrapText="1"/>
    </xf>
    <xf numFmtId="0" fontId="24" fillId="8" borderId="76" xfId="0" applyFont="1" applyFill="1" applyBorder="1" applyAlignment="1">
      <alignment horizontal="center" vertical="center" wrapText="1"/>
    </xf>
    <xf numFmtId="0" fontId="24" fillId="8" borderId="74" xfId="0" applyFont="1" applyFill="1" applyBorder="1" applyAlignment="1">
      <alignment horizontal="center" vertical="center" wrapText="1"/>
    </xf>
    <xf numFmtId="0" fontId="24" fillId="8" borderId="77" xfId="0" applyFont="1" applyFill="1" applyBorder="1" applyAlignment="1">
      <alignment horizontal="center" vertical="center" wrapText="1"/>
    </xf>
    <xf numFmtId="0" fontId="24" fillId="8" borderId="73" xfId="0" applyFont="1" applyFill="1" applyBorder="1" applyAlignment="1">
      <alignment horizontal="center" vertical="center" wrapText="1"/>
    </xf>
    <xf numFmtId="0" fontId="24" fillId="8" borderId="75" xfId="0" applyFont="1" applyFill="1" applyBorder="1" applyAlignment="1">
      <alignment horizontal="center" vertical="center" wrapText="1"/>
    </xf>
    <xf numFmtId="0" fontId="41" fillId="0" borderId="0" xfId="0" applyFont="1"/>
    <xf numFmtId="0" fontId="31" fillId="14" borderId="64" xfId="0" applyFont="1" applyFill="1" applyBorder="1" applyAlignment="1">
      <alignment horizontal="center"/>
    </xf>
    <xf numFmtId="0" fontId="31" fillId="14" borderId="65" xfId="0" applyFont="1" applyFill="1" applyBorder="1" applyAlignment="1">
      <alignment horizontal="center"/>
    </xf>
    <xf numFmtId="0" fontId="31" fillId="14" borderId="66" xfId="0" applyFont="1" applyFill="1" applyBorder="1" applyAlignment="1">
      <alignment horizontal="center"/>
    </xf>
    <xf numFmtId="167" fontId="31" fillId="18" borderId="58" xfId="7" applyFont="1" applyFill="1" applyBorder="1" applyAlignment="1">
      <alignment horizontal="center" wrapText="1"/>
    </xf>
    <xf numFmtId="167" fontId="31" fillId="18" borderId="86" xfId="7" applyFont="1" applyFill="1" applyBorder="1" applyAlignment="1">
      <alignment horizontal="center" wrapText="1"/>
    </xf>
    <xf numFmtId="0" fontId="32" fillId="13" borderId="66" xfId="0" applyFont="1" applyFill="1" applyBorder="1" applyAlignment="1">
      <alignment horizontal="center" wrapText="1"/>
    </xf>
    <xf numFmtId="0" fontId="34" fillId="13" borderId="58" xfId="0" applyFont="1" applyFill="1" applyBorder="1" applyAlignment="1">
      <alignment horizontal="center" vertical="center" wrapText="1"/>
    </xf>
    <xf numFmtId="167" fontId="31" fillId="18" borderId="62" xfId="7" applyFont="1" applyFill="1" applyBorder="1" applyAlignment="1">
      <alignment horizontal="center" wrapText="1"/>
    </xf>
    <xf numFmtId="167" fontId="31" fillId="18" borderId="87" xfId="7" applyFont="1" applyFill="1" applyBorder="1" applyAlignment="1">
      <alignment horizontal="center" wrapText="1"/>
    </xf>
    <xf numFmtId="0" fontId="32" fillId="13" borderId="57" xfId="0" applyFont="1" applyFill="1" applyBorder="1" applyAlignment="1">
      <alignment horizontal="center" wrapText="1"/>
    </xf>
    <xf numFmtId="0" fontId="34" fillId="13" borderId="60" xfId="0" applyFont="1" applyFill="1" applyBorder="1" applyAlignment="1">
      <alignment horizontal="center" vertical="center" wrapText="1"/>
    </xf>
    <xf numFmtId="167" fontId="35" fillId="0" borderId="80" xfId="7" applyFont="1" applyBorder="1"/>
    <xf numFmtId="168" fontId="35" fillId="0" borderId="80" xfId="7" applyNumberFormat="1" applyFill="1" applyBorder="1"/>
    <xf numFmtId="168" fontId="35" fillId="0" borderId="88" xfId="7" applyNumberFormat="1" applyFill="1" applyBorder="1"/>
    <xf numFmtId="169" fontId="35" fillId="0" borderId="89" xfId="7" applyNumberFormat="1" applyFont="1" applyBorder="1" applyAlignment="1">
      <alignment horizontal="center"/>
    </xf>
    <xf numFmtId="169" fontId="35" fillId="0" borderId="80" xfId="7" applyNumberFormat="1" applyFont="1" applyBorder="1" applyAlignment="1">
      <alignment horizontal="center"/>
    </xf>
  </cellXfs>
  <cellStyles count="8">
    <cellStyle name="Excel Built-in Normal" xfId="7"/>
    <cellStyle name="Heading" xfId="3"/>
    <cellStyle name="Heading1" xfId="4"/>
    <cellStyle name="Normální" xfId="0" builtinId="0"/>
    <cellStyle name="Normální 2" xfId="2"/>
    <cellStyle name="Procenta" xfId="1" builtinId="5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16294883807584"/>
          <c:y val="5.9620596205962058E-2"/>
          <c:w val="0.43284620737647878"/>
          <c:h val="0.8428184281842818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</c:dPt>
          <c:cat>
            <c:strLit>
              <c:ptCount val="5"/>
              <c:pt idx="0">
                <c:v>Bezpečná doprava</c:v>
              </c:pt>
              <c:pt idx="1">
                <c:v>Podpora IZS</c:v>
              </c:pt>
              <c:pt idx="2">
                <c:v>Sociální služby</c:v>
              </c:pt>
              <c:pt idx="3">
                <c:v>Péče o zdraví</c:v>
              </c:pt>
              <c:pt idx="4">
                <c:v>Rozvoj vzdělávání</c:v>
              </c:pt>
            </c:strLit>
          </c:cat>
          <c:val>
            <c:numLit>
              <c:formatCode>General</c:formatCode>
              <c:ptCount val="5"/>
              <c:pt idx="0">
                <c:v>18194790</c:v>
              </c:pt>
              <c:pt idx="1">
                <c:v>13400000</c:v>
              </c:pt>
              <c:pt idx="2">
                <c:v>4900000</c:v>
              </c:pt>
              <c:pt idx="3">
                <c:v>250000</c:v>
              </c:pt>
              <c:pt idx="4">
                <c:v>4600000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70209973753284"/>
          <c:y val="6.4814814814814811E-2"/>
          <c:w val="0.53888888888888886"/>
          <c:h val="0.89814814814814814"/>
        </c:manualLayout>
      </c:layout>
      <c:pieChart>
        <c:varyColors val="1"/>
        <c:ser>
          <c:idx val="0"/>
          <c:order val="0"/>
          <c:explosion val="8"/>
          <c:val>
            <c:numRef>
              <c:f>IROP!$L$30:$M$30</c:f>
              <c:numCache>
                <c:formatCode>General</c:formatCode>
                <c:ptCount val="2"/>
                <c:pt idx="0">
                  <c:v>87.543775164899856</c:v>
                </c:pt>
                <c:pt idx="1">
                  <c:v>12.456224835100143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7207086614173226"/>
          <c:y val="0.41628280839895015"/>
          <c:w val="0.21126246719160105"/>
          <c:h val="0.5285454943132108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Rozložení alokace PRV dle Fichí</a:t>
            </a:r>
          </a:p>
        </c:rich>
      </c:tx>
      <c:layout>
        <c:manualLayout>
          <c:xMode val="edge"/>
          <c:yMode val="edge"/>
          <c:x val="0.29633313899820235"/>
          <c:y val="3.3124081741685588E-2"/>
        </c:manualLayout>
      </c:layout>
      <c:overlay val="0"/>
    </c:title>
    <c:autoTitleDeleted val="0"/>
    <c:plotArea>
      <c:layout>
        <c:manualLayout>
          <c:xMode val="edge"/>
          <c:yMode val="edge"/>
          <c:x val="1.9988756324567428E-2"/>
          <c:y val="0.12454903313892228"/>
          <c:w val="0.63027029934550705"/>
          <c:h val="0.8554828369173233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  <c:spPr>
              <a:solidFill>
                <a:srgbClr val="FFC000"/>
              </a:solidFill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cat>
            <c:strLit>
              <c:ptCount val="8"/>
              <c:pt idx="0">
                <c:v>Retence vody v lesích</c:v>
              </c:pt>
              <c:pt idx="1">
                <c:v>Stezky pro pěší včetně vybavení</c:v>
              </c:pt>
              <c:pt idx="2">
                <c:v>Lesnická infrastruktura</c:v>
              </c:pt>
              <c:pt idx="3">
                <c:v>Polní cesty včetně souvisejících objektů</c:v>
              </c:pt>
              <c:pt idx="4">
                <c:v>Inestice do zemědělských podniků</c:v>
              </c:pt>
              <c:pt idx="5">
                <c:v>Zpracování a uvádění na trh zemědělských produktů</c:v>
              </c:pt>
              <c:pt idx="6">
                <c:v>Nezemědělská činnost</c:v>
              </c:pt>
              <c:pt idx="7">
                <c:v>Sdílení zařízení a zdrojů</c:v>
              </c:pt>
            </c:strLit>
          </c:cat>
          <c:val>
            <c:numLit>
              <c:formatCode>General</c:formatCode>
              <c:ptCount val="8"/>
              <c:pt idx="0">
                <c:v>600000</c:v>
              </c:pt>
              <c:pt idx="1">
                <c:v>500000</c:v>
              </c:pt>
              <c:pt idx="2">
                <c:v>600000</c:v>
              </c:pt>
              <c:pt idx="3">
                <c:v>7485169</c:v>
              </c:pt>
              <c:pt idx="4">
                <c:v>3600000</c:v>
              </c:pt>
              <c:pt idx="5">
                <c:v>500000</c:v>
              </c:pt>
              <c:pt idx="6">
                <c:v>2900000</c:v>
              </c:pt>
              <c:pt idx="7">
                <c:v>450000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5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PRV!$M$19:$M$20</c:f>
              <c:numCache>
                <c:formatCode>#,##0</c:formatCode>
                <c:ptCount val="2"/>
                <c:pt idx="0">
                  <c:v>9185169</c:v>
                </c:pt>
                <c:pt idx="1">
                  <c:v>7450000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9429308836395451"/>
          <c:y val="0.26350503062117236"/>
          <c:w val="0.20292913385826772"/>
          <c:h val="0.47761956838728492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31</xdr:row>
      <xdr:rowOff>28575</xdr:rowOff>
    </xdr:from>
    <xdr:to>
      <xdr:col>10</xdr:col>
      <xdr:colOff>1657350</xdr:colOff>
      <xdr:row>45</xdr:row>
      <xdr:rowOff>104775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27</xdr:row>
      <xdr:rowOff>152400</xdr:rowOff>
    </xdr:from>
    <xdr:to>
      <xdr:col>6</xdr:col>
      <xdr:colOff>28575</xdr:colOff>
      <xdr:row>44</xdr:row>
      <xdr:rowOff>123825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</cdr:x>
      <cdr:y>0.48611</cdr:y>
    </cdr:from>
    <cdr:to>
      <cdr:x>1</cdr:x>
      <cdr:y>0.81597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3657600" y="1333500"/>
          <a:ext cx="914400" cy="904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cs-CZ" sz="1100"/>
            <a:t>1 - obce</a:t>
          </a:r>
        </a:p>
        <a:p xmlns:a="http://schemas.openxmlformats.org/drawingml/2006/main">
          <a:r>
            <a:rPr lang="cs-CZ" sz="1100"/>
            <a:t>2 - NNO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33</xdr:row>
      <xdr:rowOff>142875</xdr:rowOff>
    </xdr:from>
    <xdr:ext cx="4819650" cy="4257675"/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4</xdr:col>
      <xdr:colOff>533400</xdr:colOff>
      <xdr:row>36</xdr:row>
      <xdr:rowOff>152400</xdr:rowOff>
    </xdr:from>
    <xdr:to>
      <xdr:col>12</xdr:col>
      <xdr:colOff>47625</xdr:colOff>
      <xdr:row>51</xdr:row>
      <xdr:rowOff>38100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19" workbookViewId="0">
      <selection activeCell="B48" sqref="B48:K54"/>
    </sheetView>
  </sheetViews>
  <sheetFormatPr defaultRowHeight="12.75"/>
  <cols>
    <col min="1" max="1" width="9.140625" style="76"/>
    <col min="2" max="2" width="27.7109375" style="1" customWidth="1"/>
    <col min="3" max="3" width="6.7109375" style="1" bestFit="1" customWidth="1"/>
    <col min="4" max="4" width="10.42578125" style="1" bestFit="1" customWidth="1"/>
    <col min="5" max="5" width="10.85546875" style="2" bestFit="1" customWidth="1"/>
    <col min="6" max="6" width="9.42578125" style="2" bestFit="1" customWidth="1"/>
    <col min="7" max="7" width="8.28515625" style="2" customWidth="1"/>
    <col min="8" max="8" width="15.42578125" style="2" bestFit="1" customWidth="1"/>
    <col min="9" max="9" width="15.85546875" style="2" customWidth="1"/>
    <col min="10" max="10" width="12.5703125" style="76" bestFit="1" customWidth="1"/>
    <col min="11" max="11" width="31.7109375" style="1" customWidth="1"/>
    <col min="12" max="12" width="9.140625" style="2"/>
    <col min="13" max="13" width="12.7109375" style="2" bestFit="1" customWidth="1"/>
    <col min="14" max="16384" width="9.140625" style="2"/>
  </cols>
  <sheetData>
    <row r="1" spans="1:11" ht="13.5" thickBot="1">
      <c r="A1" s="342" t="s">
        <v>36</v>
      </c>
      <c r="B1" s="342"/>
      <c r="C1" s="343"/>
      <c r="D1" s="343"/>
      <c r="E1" s="343"/>
      <c r="F1" s="343"/>
      <c r="G1" s="343"/>
      <c r="H1" s="343"/>
      <c r="I1" s="343"/>
      <c r="J1" s="343"/>
      <c r="K1" s="2"/>
    </row>
    <row r="2" spans="1:11" ht="19.5">
      <c r="A2" s="344" t="s">
        <v>0</v>
      </c>
      <c r="B2" s="82" t="s">
        <v>1</v>
      </c>
      <c r="C2" s="3"/>
      <c r="D2" s="3"/>
      <c r="E2" s="3"/>
      <c r="F2" s="3"/>
      <c r="G2" s="3"/>
      <c r="H2" s="3"/>
      <c r="I2" s="3"/>
      <c r="J2" s="3"/>
      <c r="K2" s="2"/>
    </row>
    <row r="3" spans="1:11" ht="39" thickBot="1">
      <c r="A3" s="345"/>
      <c r="B3" s="4" t="s">
        <v>2</v>
      </c>
      <c r="C3" s="5" t="s">
        <v>3</v>
      </c>
      <c r="D3" s="5" t="s">
        <v>37</v>
      </c>
      <c r="E3" s="6" t="s">
        <v>4</v>
      </c>
      <c r="F3" s="6" t="s">
        <v>33</v>
      </c>
      <c r="G3" s="7" t="s">
        <v>6</v>
      </c>
      <c r="H3" s="6" t="s">
        <v>32</v>
      </c>
      <c r="I3" s="6" t="s">
        <v>7</v>
      </c>
      <c r="J3" s="7" t="s">
        <v>8</v>
      </c>
      <c r="K3" s="2"/>
    </row>
    <row r="4" spans="1:11">
      <c r="A4" s="8">
        <v>2017</v>
      </c>
      <c r="B4" s="9" t="s">
        <v>9</v>
      </c>
      <c r="C4" s="10" t="s">
        <v>10</v>
      </c>
      <c r="D4" s="10" t="s">
        <v>38</v>
      </c>
      <c r="E4" s="11">
        <v>250000</v>
      </c>
      <c r="F4" s="12">
        <f>SUM(E4:E10)</f>
        <v>20050000</v>
      </c>
      <c r="G4" s="13">
        <f>F4/E19</f>
        <v>0.48494622901700551</v>
      </c>
      <c r="H4" s="14">
        <f>E4*0.05</f>
        <v>12500</v>
      </c>
      <c r="I4" s="15">
        <f>E4-H4</f>
        <v>237500</v>
      </c>
      <c r="J4" s="16">
        <v>1</v>
      </c>
      <c r="K4" s="2"/>
    </row>
    <row r="5" spans="1:11">
      <c r="A5" s="17"/>
      <c r="B5" s="18" t="s">
        <v>11</v>
      </c>
      <c r="C5" s="19" t="s">
        <v>12</v>
      </c>
      <c r="D5" s="19" t="s">
        <v>38</v>
      </c>
      <c r="E5" s="20">
        <v>7000000</v>
      </c>
      <c r="F5" s="21"/>
      <c r="G5" s="22"/>
      <c r="H5" s="23">
        <f>E5*0.05</f>
        <v>350000</v>
      </c>
      <c r="I5" s="24">
        <f>E5-H5</f>
        <v>6650000</v>
      </c>
      <c r="J5" s="25">
        <v>1</v>
      </c>
      <c r="K5" s="2"/>
    </row>
    <row r="6" spans="1:11">
      <c r="A6" s="17"/>
      <c r="B6" s="18" t="s">
        <v>13</v>
      </c>
      <c r="C6" s="19" t="s">
        <v>14</v>
      </c>
      <c r="D6" s="19" t="s">
        <v>38</v>
      </c>
      <c r="E6" s="20">
        <v>1700000</v>
      </c>
      <c r="F6" s="21"/>
      <c r="G6" s="22"/>
      <c r="H6" s="27">
        <f>E6*0.05</f>
        <v>85000</v>
      </c>
      <c r="I6" s="28">
        <f>E6-H6</f>
        <v>1615000</v>
      </c>
      <c r="J6" s="25">
        <v>3</v>
      </c>
      <c r="K6" s="2"/>
    </row>
    <row r="7" spans="1:11">
      <c r="A7" s="17"/>
      <c r="B7" s="29" t="s">
        <v>15</v>
      </c>
      <c r="C7" s="30" t="s">
        <v>16</v>
      </c>
      <c r="D7" s="30" t="s">
        <v>38</v>
      </c>
      <c r="E7" s="31">
        <v>3000000</v>
      </c>
      <c r="F7" s="21"/>
      <c r="G7" s="22"/>
      <c r="H7" s="27">
        <f>E7*0.05</f>
        <v>150000</v>
      </c>
      <c r="I7" s="28">
        <f>E7-H7</f>
        <v>2850000</v>
      </c>
      <c r="J7" s="32">
        <v>2</v>
      </c>
      <c r="K7" s="2"/>
    </row>
    <row r="8" spans="1:11">
      <c r="A8" s="17"/>
      <c r="B8" s="18" t="s">
        <v>17</v>
      </c>
      <c r="C8" s="19" t="s">
        <v>18</v>
      </c>
      <c r="D8" s="19" t="s">
        <v>38</v>
      </c>
      <c r="E8" s="20">
        <v>4000000</v>
      </c>
      <c r="F8" s="21"/>
      <c r="G8" s="22"/>
      <c r="H8" s="23">
        <f t="shared" ref="H8:H16" si="0">E8*0.05</f>
        <v>200000</v>
      </c>
      <c r="I8" s="24">
        <f t="shared" ref="I8:I16" si="1">E8-H8</f>
        <v>3800000</v>
      </c>
      <c r="J8" s="25">
        <v>2</v>
      </c>
      <c r="K8" s="2"/>
    </row>
    <row r="9" spans="1:11">
      <c r="A9" s="17"/>
      <c r="B9" s="18" t="s">
        <v>13</v>
      </c>
      <c r="C9" s="19" t="s">
        <v>19</v>
      </c>
      <c r="D9" s="19" t="s">
        <v>39</v>
      </c>
      <c r="E9" s="20">
        <v>2900000</v>
      </c>
      <c r="F9" s="21"/>
      <c r="G9" s="22"/>
      <c r="H9" s="27">
        <f t="shared" si="0"/>
        <v>145000</v>
      </c>
      <c r="I9" s="28">
        <f t="shared" si="1"/>
        <v>2755000</v>
      </c>
      <c r="J9" s="25">
        <v>2</v>
      </c>
      <c r="K9" s="2"/>
    </row>
    <row r="10" spans="1:11" ht="13.5" thickBot="1">
      <c r="A10" s="33"/>
      <c r="B10" s="34" t="s">
        <v>20</v>
      </c>
      <c r="C10" s="35" t="s">
        <v>21</v>
      </c>
      <c r="D10" s="35" t="s">
        <v>38</v>
      </c>
      <c r="E10" s="36">
        <v>1200000</v>
      </c>
      <c r="F10" s="37"/>
      <c r="G10" s="38"/>
      <c r="H10" s="39">
        <f t="shared" si="0"/>
        <v>60000</v>
      </c>
      <c r="I10" s="40">
        <f t="shared" si="1"/>
        <v>1140000</v>
      </c>
      <c r="J10" s="41">
        <v>3</v>
      </c>
      <c r="K10" s="2"/>
    </row>
    <row r="11" spans="1:11">
      <c r="A11" s="8">
        <v>2018</v>
      </c>
      <c r="B11" s="42" t="s">
        <v>17</v>
      </c>
      <c r="C11" s="43" t="s">
        <v>22</v>
      </c>
      <c r="D11" s="43" t="s">
        <v>40</v>
      </c>
      <c r="E11" s="44">
        <v>6500000</v>
      </c>
      <c r="F11" s="12">
        <f>SUM(E11:E12)</f>
        <v>12900000</v>
      </c>
      <c r="G11" s="13">
        <f>F11/E19</f>
        <v>0.31201029198600355</v>
      </c>
      <c r="H11" s="45">
        <f t="shared" si="0"/>
        <v>325000</v>
      </c>
      <c r="I11" s="46">
        <f t="shared" si="1"/>
        <v>6175000</v>
      </c>
      <c r="J11" s="47">
        <v>3</v>
      </c>
      <c r="K11" s="2"/>
    </row>
    <row r="12" spans="1:11" ht="13.5" thickBot="1">
      <c r="A12" s="17"/>
      <c r="B12" s="18" t="s">
        <v>23</v>
      </c>
      <c r="C12" s="19" t="s">
        <v>24</v>
      </c>
      <c r="D12" s="19" t="s">
        <v>40</v>
      </c>
      <c r="E12" s="20">
        <v>6400000</v>
      </c>
      <c r="F12" s="21"/>
      <c r="G12" s="22"/>
      <c r="H12" s="39">
        <f t="shared" si="0"/>
        <v>320000</v>
      </c>
      <c r="I12" s="40">
        <f t="shared" si="1"/>
        <v>6080000</v>
      </c>
      <c r="J12" s="25">
        <v>2</v>
      </c>
      <c r="K12" s="2"/>
    </row>
    <row r="13" spans="1:11">
      <c r="A13" s="8">
        <v>2019</v>
      </c>
      <c r="B13" s="9" t="s">
        <v>17</v>
      </c>
      <c r="C13" s="48" t="s">
        <v>25</v>
      </c>
      <c r="D13" s="84" t="s">
        <v>41</v>
      </c>
      <c r="E13" s="11">
        <v>5000000</v>
      </c>
      <c r="F13" s="12">
        <f>SUM(E13:E14)</f>
        <v>5700000</v>
      </c>
      <c r="G13" s="13">
        <f>F13/E19</f>
        <v>0.13786501273800159</v>
      </c>
      <c r="H13" s="49">
        <f t="shared" si="0"/>
        <v>250000</v>
      </c>
      <c r="I13" s="50">
        <f t="shared" si="1"/>
        <v>4750000</v>
      </c>
      <c r="J13" s="16">
        <v>2</v>
      </c>
      <c r="K13" s="2"/>
    </row>
    <row r="14" spans="1:11" ht="13.5" thickBot="1">
      <c r="A14" s="33"/>
      <c r="B14" s="51" t="s">
        <v>20</v>
      </c>
      <c r="C14" s="52" t="s">
        <v>26</v>
      </c>
      <c r="D14" s="52" t="s">
        <v>41</v>
      </c>
      <c r="E14" s="53">
        <v>700000</v>
      </c>
      <c r="F14" s="37"/>
      <c r="G14" s="38"/>
      <c r="H14" s="39">
        <f t="shared" si="0"/>
        <v>35000</v>
      </c>
      <c r="I14" s="40">
        <f t="shared" si="1"/>
        <v>665000</v>
      </c>
      <c r="J14" s="54">
        <v>1</v>
      </c>
      <c r="K14" s="2"/>
    </row>
    <row r="15" spans="1:11" ht="13.5" thickBot="1">
      <c r="A15" s="55">
        <v>2020</v>
      </c>
      <c r="B15" s="56"/>
      <c r="C15" s="57"/>
      <c r="D15" s="57"/>
      <c r="E15" s="58"/>
      <c r="F15" s="58"/>
      <c r="G15" s="59">
        <f>F15/E19</f>
        <v>0</v>
      </c>
      <c r="H15" s="60">
        <f t="shared" si="0"/>
        <v>0</v>
      </c>
      <c r="I15" s="61">
        <f t="shared" si="1"/>
        <v>0</v>
      </c>
      <c r="J15" s="62"/>
      <c r="K15" s="2"/>
    </row>
    <row r="16" spans="1:11" ht="13.5" thickBot="1">
      <c r="A16" s="55">
        <v>2021</v>
      </c>
      <c r="B16" s="63" t="s">
        <v>17</v>
      </c>
      <c r="C16" s="64" t="s">
        <v>27</v>
      </c>
      <c r="D16" s="64" t="s">
        <v>42</v>
      </c>
      <c r="E16" s="65">
        <v>2694790</v>
      </c>
      <c r="F16" s="65">
        <f>SUM(E16)</f>
        <v>2694790</v>
      </c>
      <c r="G16" s="59">
        <f>F16/E19</f>
        <v>6.5178466258989348E-2</v>
      </c>
      <c r="H16" s="60">
        <f t="shared" si="0"/>
        <v>134739.5</v>
      </c>
      <c r="I16" s="61">
        <f t="shared" si="1"/>
        <v>2560050.5</v>
      </c>
      <c r="J16" s="66">
        <v>1</v>
      </c>
      <c r="K16" s="2"/>
    </row>
    <row r="17" spans="1:13" ht="13.5" thickBot="1">
      <c r="A17" s="17">
        <v>2022</v>
      </c>
      <c r="B17" s="29"/>
      <c r="C17" s="30"/>
      <c r="D17" s="30"/>
      <c r="E17" s="31"/>
      <c r="F17" s="31"/>
      <c r="G17" s="67">
        <f>F17/E19</f>
        <v>0</v>
      </c>
      <c r="H17" s="68"/>
      <c r="I17" s="46"/>
      <c r="J17" s="32"/>
      <c r="K17" s="2"/>
    </row>
    <row r="18" spans="1:13" ht="13.5" thickBot="1">
      <c r="A18" s="55">
        <v>2023</v>
      </c>
      <c r="B18" s="63"/>
      <c r="C18" s="64"/>
      <c r="D18" s="64"/>
      <c r="E18" s="65"/>
      <c r="F18" s="65"/>
      <c r="G18" s="67"/>
      <c r="H18" s="69"/>
      <c r="I18" s="61"/>
      <c r="J18" s="66"/>
      <c r="K18" s="2"/>
    </row>
    <row r="19" spans="1:13">
      <c r="A19" s="2"/>
      <c r="B19" s="346" t="s">
        <v>34</v>
      </c>
      <c r="C19" s="347"/>
      <c r="D19" s="347"/>
      <c r="E19" s="71">
        <f>SUM(E4:E18)</f>
        <v>41344790</v>
      </c>
      <c r="F19" s="71"/>
      <c r="G19" s="71"/>
      <c r="H19" s="72" t="s">
        <v>35</v>
      </c>
      <c r="I19" s="73">
        <f>SUM(I4:I18)</f>
        <v>39277550.5</v>
      </c>
      <c r="J19" s="73">
        <f>SUM(J4:J18)</f>
        <v>23</v>
      </c>
      <c r="K19" s="2"/>
    </row>
    <row r="20" spans="1:13" ht="13.5" thickBot="1">
      <c r="A20" s="2"/>
      <c r="B20" s="83"/>
      <c r="C20" s="86"/>
      <c r="D20" s="85"/>
      <c r="E20" s="74"/>
      <c r="F20" s="74"/>
      <c r="G20" s="74"/>
      <c r="H20" s="81" t="s">
        <v>29</v>
      </c>
      <c r="I20" s="75">
        <v>39277551</v>
      </c>
      <c r="J20" s="70">
        <f>I20-I19</f>
        <v>0.5</v>
      </c>
    </row>
    <row r="22" spans="1:13" ht="13.5" thickBot="1"/>
    <row r="23" spans="1:13" ht="15.75" customHeight="1" thickBot="1">
      <c r="B23" s="341"/>
      <c r="C23" s="341"/>
      <c r="D23" s="341"/>
      <c r="E23" s="341"/>
      <c r="H23" s="339" t="s">
        <v>43</v>
      </c>
      <c r="I23" s="340"/>
      <c r="J23" s="93" t="s">
        <v>6</v>
      </c>
      <c r="K23" s="94" t="s">
        <v>44</v>
      </c>
      <c r="L23" s="94" t="s">
        <v>342</v>
      </c>
      <c r="M23" s="94" t="s">
        <v>343</v>
      </c>
    </row>
    <row r="24" spans="1:13">
      <c r="H24" s="77" t="s">
        <v>17</v>
      </c>
      <c r="I24" s="78">
        <f>SUM(E8,E11,E13,E16)</f>
        <v>18194790</v>
      </c>
      <c r="J24" s="87">
        <f>I24/I29</f>
        <v>0.44007455352899361</v>
      </c>
      <c r="K24" s="90">
        <f>I24*0.95</f>
        <v>17285050.5</v>
      </c>
      <c r="L24" s="90">
        <v>17285050.5</v>
      </c>
      <c r="M24" s="90"/>
    </row>
    <row r="25" spans="1:13">
      <c r="H25" s="77" t="s">
        <v>30</v>
      </c>
      <c r="I25" s="78">
        <f>SUM(E5,E12)</f>
        <v>13400000</v>
      </c>
      <c r="J25" s="87">
        <f>I25/I29</f>
        <v>0.3241037141560037</v>
      </c>
      <c r="K25" s="90">
        <f>I25*0.95</f>
        <v>12730000</v>
      </c>
      <c r="L25" s="90">
        <v>12730000</v>
      </c>
      <c r="M25" s="90"/>
    </row>
    <row r="26" spans="1:13">
      <c r="H26" s="77" t="s">
        <v>20</v>
      </c>
      <c r="I26" s="78">
        <f>SUM(E7,E10,E14)</f>
        <v>4900000</v>
      </c>
      <c r="J26" s="87">
        <f>I26/I29</f>
        <v>0.11851553726600135</v>
      </c>
      <c r="K26" s="90">
        <f>I26*0.95</f>
        <v>4655000</v>
      </c>
      <c r="L26" s="90"/>
      <c r="M26" s="90">
        <v>4655000</v>
      </c>
    </row>
    <row r="27" spans="1:13">
      <c r="B27" s="341" t="s">
        <v>349</v>
      </c>
      <c r="C27" s="341"/>
      <c r="D27" s="341"/>
      <c r="E27" s="341"/>
      <c r="H27" s="77" t="s">
        <v>31</v>
      </c>
      <c r="I27" s="78">
        <f>SUM(E4)</f>
        <v>250000</v>
      </c>
      <c r="J27" s="87">
        <f>I27/I29</f>
        <v>6.0467110850000692E-3</v>
      </c>
      <c r="K27" s="90">
        <f>I27*0.95</f>
        <v>237500</v>
      </c>
      <c r="L27" s="90"/>
      <c r="M27" s="90">
        <v>237500</v>
      </c>
    </row>
    <row r="28" spans="1:13" ht="13.5" thickBot="1">
      <c r="H28" s="79" t="s">
        <v>13</v>
      </c>
      <c r="I28" s="80">
        <f>SUM(E6,E9)</f>
        <v>4600000</v>
      </c>
      <c r="J28" s="88">
        <f>I28/I29</f>
        <v>0.11125948396400127</v>
      </c>
      <c r="K28" s="91">
        <f>I28*0.95</f>
        <v>4370000</v>
      </c>
      <c r="L28" s="91">
        <v>4370000</v>
      </c>
      <c r="M28" s="91"/>
    </row>
    <row r="29" spans="1:13" ht="13.5" thickBot="1">
      <c r="I29" s="89">
        <f>SUM(I24:I28)</f>
        <v>41344790</v>
      </c>
      <c r="J29" s="2"/>
      <c r="K29" s="92">
        <f>SUM(K24:K28)</f>
        <v>39277550.5</v>
      </c>
      <c r="L29" s="92">
        <f>SUM(L24:L28)</f>
        <v>34385050.5</v>
      </c>
      <c r="M29" s="92">
        <f>SUM(M24:M28)</f>
        <v>4892500</v>
      </c>
    </row>
    <row r="30" spans="1:13">
      <c r="L30" s="2">
        <f>L29/K29*100</f>
        <v>87.543775164899856</v>
      </c>
      <c r="M30" s="2">
        <f>M29/K29*100</f>
        <v>12.456224835100143</v>
      </c>
    </row>
    <row r="31" spans="1:13">
      <c r="H31" s="89" t="s">
        <v>45</v>
      </c>
    </row>
    <row r="47" spans="2:13" ht="13.5" thickBot="1">
      <c r="B47" s="341" t="s">
        <v>46</v>
      </c>
      <c r="C47" s="341"/>
    </row>
    <row r="48" spans="2:13">
      <c r="B48" s="97"/>
      <c r="C48" s="109">
        <v>2016</v>
      </c>
      <c r="D48" s="109">
        <v>2017</v>
      </c>
      <c r="E48" s="108">
        <v>2018</v>
      </c>
      <c r="F48" s="108">
        <v>2019</v>
      </c>
      <c r="G48" s="108">
        <v>2020</v>
      </c>
      <c r="H48" s="108">
        <v>2021</v>
      </c>
      <c r="I48" s="108">
        <v>2022</v>
      </c>
      <c r="J48" s="108">
        <v>2023</v>
      </c>
      <c r="K48" s="110" t="s">
        <v>47</v>
      </c>
      <c r="L48" s="2" t="s">
        <v>128</v>
      </c>
      <c r="M48" s="2" t="s">
        <v>129</v>
      </c>
    </row>
    <row r="49" spans="2:13">
      <c r="B49" s="98" t="s">
        <v>17</v>
      </c>
      <c r="C49" s="26">
        <v>0</v>
      </c>
      <c r="D49" s="95">
        <f>I8</f>
        <v>3800000</v>
      </c>
      <c r="E49" s="96">
        <f>I11</f>
        <v>6175000</v>
      </c>
      <c r="F49" s="96">
        <f>I13</f>
        <v>4750000</v>
      </c>
      <c r="G49" s="96">
        <v>0</v>
      </c>
      <c r="H49" s="96">
        <f>I16</f>
        <v>2560050.5</v>
      </c>
      <c r="I49" s="96">
        <v>0</v>
      </c>
      <c r="J49" s="96">
        <v>0</v>
      </c>
      <c r="K49" s="106">
        <f>SUM(C49:J49)</f>
        <v>17285050.5</v>
      </c>
      <c r="L49" s="134" t="s">
        <v>130</v>
      </c>
      <c r="M49" s="134" t="s">
        <v>131</v>
      </c>
    </row>
    <row r="50" spans="2:13">
      <c r="B50" s="98" t="s">
        <v>30</v>
      </c>
      <c r="C50" s="26">
        <v>0</v>
      </c>
      <c r="D50" s="95">
        <f>I5</f>
        <v>6650000</v>
      </c>
      <c r="E50" s="96">
        <f>I12</f>
        <v>6080000</v>
      </c>
      <c r="F50" s="96">
        <v>0</v>
      </c>
      <c r="G50" s="96">
        <v>0</v>
      </c>
      <c r="H50" s="96">
        <v>0</v>
      </c>
      <c r="I50" s="96">
        <v>0</v>
      </c>
      <c r="J50" s="96">
        <v>0</v>
      </c>
      <c r="K50" s="106">
        <f t="shared" ref="K50:K54" si="2">SUM(C50:J50)</f>
        <v>12730000</v>
      </c>
      <c r="L50" s="134" t="s">
        <v>132</v>
      </c>
      <c r="M50" s="134" t="s">
        <v>133</v>
      </c>
    </row>
    <row r="51" spans="2:13">
      <c r="B51" s="98" t="s">
        <v>20</v>
      </c>
      <c r="C51" s="26">
        <v>0</v>
      </c>
      <c r="D51" s="95">
        <f>SUM(I7,I10)</f>
        <v>3990000</v>
      </c>
      <c r="E51" s="96">
        <v>0</v>
      </c>
      <c r="F51" s="96">
        <f>I14</f>
        <v>665000</v>
      </c>
      <c r="G51" s="96">
        <v>0</v>
      </c>
      <c r="H51" s="96">
        <v>0</v>
      </c>
      <c r="I51" s="96">
        <v>0</v>
      </c>
      <c r="J51" s="96">
        <v>0</v>
      </c>
      <c r="K51" s="106">
        <f t="shared" si="2"/>
        <v>4655000</v>
      </c>
      <c r="L51" s="134" t="s">
        <v>132</v>
      </c>
      <c r="M51" s="134" t="s">
        <v>134</v>
      </c>
    </row>
    <row r="52" spans="2:13">
      <c r="B52" s="98" t="s">
        <v>31</v>
      </c>
      <c r="C52" s="26">
        <v>0</v>
      </c>
      <c r="D52" s="95">
        <f>I4</f>
        <v>237500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106">
        <f t="shared" si="2"/>
        <v>237500</v>
      </c>
      <c r="L52" s="134" t="s">
        <v>132</v>
      </c>
      <c r="M52" s="134" t="s">
        <v>135</v>
      </c>
    </row>
    <row r="53" spans="2:13" ht="13.5" thickBot="1">
      <c r="B53" s="99" t="s">
        <v>13</v>
      </c>
      <c r="C53" s="100">
        <v>0</v>
      </c>
      <c r="D53" s="101">
        <f>SUM(I6,I9)</f>
        <v>4370000</v>
      </c>
      <c r="E53" s="102">
        <v>0</v>
      </c>
      <c r="F53" s="102">
        <v>0</v>
      </c>
      <c r="G53" s="102">
        <v>0</v>
      </c>
      <c r="H53" s="102">
        <v>0</v>
      </c>
      <c r="I53" s="102">
        <v>0</v>
      </c>
      <c r="J53" s="102">
        <v>0</v>
      </c>
      <c r="K53" s="107">
        <f t="shared" si="2"/>
        <v>4370000</v>
      </c>
      <c r="L53" s="134" t="s">
        <v>132</v>
      </c>
      <c r="M53" s="134" t="s">
        <v>136</v>
      </c>
    </row>
    <row r="54" spans="2:13" ht="13.5" thickBot="1">
      <c r="B54" s="103" t="s">
        <v>28</v>
      </c>
      <c r="C54" s="104">
        <f>SUM(C49:C53)</f>
        <v>0</v>
      </c>
      <c r="D54" s="104">
        <f t="shared" ref="D54:J54" si="3">SUM(D49:D53)</f>
        <v>19047500</v>
      </c>
      <c r="E54" s="104">
        <f t="shared" si="3"/>
        <v>12255000</v>
      </c>
      <c r="F54" s="104">
        <f t="shared" si="3"/>
        <v>5415000</v>
      </c>
      <c r="G54" s="104">
        <f t="shared" si="3"/>
        <v>0</v>
      </c>
      <c r="H54" s="104">
        <f t="shared" si="3"/>
        <v>2560050.5</v>
      </c>
      <c r="I54" s="104">
        <f t="shared" si="3"/>
        <v>0</v>
      </c>
      <c r="J54" s="104">
        <f t="shared" si="3"/>
        <v>0</v>
      </c>
      <c r="K54" s="105">
        <f t="shared" si="2"/>
        <v>39277550.5</v>
      </c>
    </row>
  </sheetData>
  <mergeCells count="8">
    <mergeCell ref="H23:I23"/>
    <mergeCell ref="B47:C47"/>
    <mergeCell ref="A1:B1"/>
    <mergeCell ref="C1:J1"/>
    <mergeCell ref="A2:A3"/>
    <mergeCell ref="B19:D19"/>
    <mergeCell ref="B23:E23"/>
    <mergeCell ref="B27:E27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workbookViewId="0">
      <selection activeCell="A3" sqref="A3:J15"/>
    </sheetView>
  </sheetViews>
  <sheetFormatPr defaultRowHeight="15"/>
  <cols>
    <col min="1" max="1" width="6" customWidth="1"/>
    <col min="2" max="2" width="47.7109375" bestFit="1" customWidth="1"/>
    <col min="10" max="10" width="10.28515625" bestFit="1" customWidth="1"/>
    <col min="12" max="12" width="10.7109375" customWidth="1"/>
    <col min="13" max="13" width="12.42578125" bestFit="1" customWidth="1"/>
    <col min="14" max="14" width="11.42578125" bestFit="1" customWidth="1"/>
    <col min="15" max="15" width="11.7109375" customWidth="1"/>
    <col min="16" max="17" width="12.42578125" bestFit="1" customWidth="1"/>
  </cols>
  <sheetData>
    <row r="1" spans="1:17" ht="16.5">
      <c r="A1" s="363" t="s">
        <v>265</v>
      </c>
      <c r="B1" s="363"/>
      <c r="C1" s="363"/>
      <c r="D1" s="363"/>
      <c r="E1" s="363"/>
      <c r="F1" s="363"/>
      <c r="G1" s="363"/>
      <c r="H1" s="363"/>
      <c r="I1" s="363"/>
    </row>
    <row r="2" spans="1:17" ht="16.5">
      <c r="A2" s="215"/>
      <c r="B2" s="216"/>
      <c r="C2" s="217"/>
      <c r="D2" s="217"/>
      <c r="E2" s="217"/>
      <c r="F2" s="217"/>
      <c r="G2" s="217"/>
      <c r="H2" s="217"/>
      <c r="I2" s="217"/>
    </row>
    <row r="3" spans="1:17" ht="15.75" thickBot="1">
      <c r="A3" s="364" t="s">
        <v>266</v>
      </c>
      <c r="B3" s="364"/>
      <c r="C3" s="364"/>
      <c r="D3" s="364"/>
      <c r="E3" s="364"/>
      <c r="F3" s="364"/>
      <c r="G3" s="364"/>
      <c r="H3" s="364"/>
      <c r="I3" s="364"/>
      <c r="J3" s="364"/>
    </row>
    <row r="4" spans="1:17" ht="45" customHeight="1">
      <c r="A4" s="365" t="s">
        <v>267</v>
      </c>
      <c r="B4" s="365"/>
      <c r="C4" s="367" t="s">
        <v>268</v>
      </c>
      <c r="D4" s="367" t="s">
        <v>269</v>
      </c>
      <c r="E4" s="367" t="s">
        <v>270</v>
      </c>
      <c r="F4" s="367" t="s">
        <v>271</v>
      </c>
      <c r="G4" s="367" t="s">
        <v>272</v>
      </c>
      <c r="H4" s="367" t="s">
        <v>273</v>
      </c>
      <c r="I4" s="367" t="s">
        <v>274</v>
      </c>
      <c r="J4" s="358" t="s">
        <v>285</v>
      </c>
      <c r="K4" s="360" t="s">
        <v>155</v>
      </c>
      <c r="L4" s="353" t="s">
        <v>344</v>
      </c>
      <c r="M4" s="348" t="s">
        <v>283</v>
      </c>
      <c r="N4" s="356" t="s">
        <v>49</v>
      </c>
      <c r="O4" s="348" t="s">
        <v>284</v>
      </c>
      <c r="P4" s="348" t="s">
        <v>91</v>
      </c>
      <c r="Q4" s="350" t="s">
        <v>235</v>
      </c>
    </row>
    <row r="5" spans="1:17" ht="15.75" customHeight="1">
      <c r="A5" s="366"/>
      <c r="B5" s="366"/>
      <c r="C5" s="368"/>
      <c r="D5" s="368"/>
      <c r="E5" s="368"/>
      <c r="F5" s="368"/>
      <c r="G5" s="368"/>
      <c r="H5" s="368"/>
      <c r="I5" s="368"/>
      <c r="J5" s="359"/>
      <c r="K5" s="360"/>
      <c r="L5" s="354"/>
      <c r="M5" s="349"/>
      <c r="N5" s="357"/>
      <c r="O5" s="349"/>
      <c r="P5" s="349"/>
      <c r="Q5" s="351"/>
    </row>
    <row r="6" spans="1:17">
      <c r="A6" s="327">
        <v>1</v>
      </c>
      <c r="B6" s="327" t="s">
        <v>65</v>
      </c>
      <c r="C6" s="328" t="s">
        <v>94</v>
      </c>
      <c r="D6" s="328">
        <v>300000</v>
      </c>
      <c r="E6" s="328">
        <v>300000</v>
      </c>
      <c r="F6" s="328" t="s">
        <v>94</v>
      </c>
      <c r="G6" s="328" t="s">
        <v>94</v>
      </c>
      <c r="H6" s="328" t="s">
        <v>94</v>
      </c>
      <c r="I6" s="328" t="s">
        <v>94</v>
      </c>
      <c r="J6" s="329">
        <v>600000</v>
      </c>
      <c r="K6" s="330">
        <v>3.60681637800013E-2</v>
      </c>
      <c r="L6" s="321" t="s">
        <v>342</v>
      </c>
      <c r="M6" s="336">
        <f t="shared" ref="M6:M14" si="0">J6-N6</f>
        <v>450000</v>
      </c>
      <c r="N6" s="331">
        <f t="shared" ref="N6:N14" si="1">J6*0.25</f>
        <v>150000</v>
      </c>
      <c r="O6" s="331">
        <f>Q6-M6-N6</f>
        <v>0</v>
      </c>
      <c r="P6" s="331" t="s">
        <v>286</v>
      </c>
      <c r="Q6" s="332">
        <f>(100*J6)/100</f>
        <v>600000</v>
      </c>
    </row>
    <row r="7" spans="1:17">
      <c r="A7" s="327">
        <v>2</v>
      </c>
      <c r="B7" s="327" t="s">
        <v>66</v>
      </c>
      <c r="C7" s="328">
        <v>500000</v>
      </c>
      <c r="D7" s="328" t="s">
        <v>94</v>
      </c>
      <c r="E7" s="328" t="s">
        <v>94</v>
      </c>
      <c r="F7" s="328" t="s">
        <v>94</v>
      </c>
      <c r="G7" s="328" t="s">
        <v>94</v>
      </c>
      <c r="H7" s="328" t="s">
        <v>94</v>
      </c>
      <c r="I7" s="328" t="s">
        <v>94</v>
      </c>
      <c r="J7" s="329">
        <v>500000</v>
      </c>
      <c r="K7" s="330">
        <v>3.0056803150001098E-2</v>
      </c>
      <c r="L7" s="321" t="s">
        <v>342</v>
      </c>
      <c r="M7" s="336">
        <f t="shared" si="0"/>
        <v>375000</v>
      </c>
      <c r="N7" s="331">
        <f t="shared" si="1"/>
        <v>125000</v>
      </c>
      <c r="O7" s="331">
        <f>Q7-M7-N7</f>
        <v>0</v>
      </c>
      <c r="P7" s="331" t="s">
        <v>286</v>
      </c>
      <c r="Q7" s="332">
        <f>(100*J7)/100</f>
        <v>500000</v>
      </c>
    </row>
    <row r="8" spans="1:17">
      <c r="A8" s="327">
        <v>3</v>
      </c>
      <c r="B8" s="327" t="s">
        <v>67</v>
      </c>
      <c r="C8" s="328" t="s">
        <v>94</v>
      </c>
      <c r="D8" s="328" t="s">
        <v>94</v>
      </c>
      <c r="E8" s="328">
        <v>600000</v>
      </c>
      <c r="F8" s="328" t="s">
        <v>94</v>
      </c>
      <c r="G8" s="328" t="s">
        <v>94</v>
      </c>
      <c r="H8" s="328" t="s">
        <v>94</v>
      </c>
      <c r="I8" s="328" t="s">
        <v>94</v>
      </c>
      <c r="J8" s="329">
        <v>600000</v>
      </c>
      <c r="K8" s="330">
        <v>3.60681637800013E-2</v>
      </c>
      <c r="L8" s="321" t="s">
        <v>342</v>
      </c>
      <c r="M8" s="336">
        <f t="shared" si="0"/>
        <v>450000</v>
      </c>
      <c r="N8" s="331">
        <f t="shared" si="1"/>
        <v>150000</v>
      </c>
      <c r="O8" s="331">
        <f>Q8-M8-N8</f>
        <v>150000</v>
      </c>
      <c r="P8" s="331" t="s">
        <v>286</v>
      </c>
      <c r="Q8" s="332">
        <f>(100*J8)/80</f>
        <v>750000</v>
      </c>
    </row>
    <row r="9" spans="1:17">
      <c r="A9" s="327">
        <v>4</v>
      </c>
      <c r="B9" s="327" t="s">
        <v>275</v>
      </c>
      <c r="C9" s="328" t="s">
        <v>94</v>
      </c>
      <c r="D9" s="328">
        <v>4085169</v>
      </c>
      <c r="E9" s="328" t="s">
        <v>94</v>
      </c>
      <c r="F9" s="328">
        <v>3400000</v>
      </c>
      <c r="G9" s="328" t="s">
        <v>94</v>
      </c>
      <c r="H9" s="328" t="s">
        <v>94</v>
      </c>
      <c r="I9" s="328" t="s">
        <v>94</v>
      </c>
      <c r="J9" s="329">
        <v>7485169</v>
      </c>
      <c r="K9" s="330">
        <v>0.44996050235498097</v>
      </c>
      <c r="L9" s="321" t="s">
        <v>342</v>
      </c>
      <c r="M9" s="336">
        <f t="shared" si="0"/>
        <v>5613876.75</v>
      </c>
      <c r="N9" s="331">
        <f t="shared" si="1"/>
        <v>1871292.25</v>
      </c>
      <c r="O9" s="331">
        <f>Q9-M9-N9</f>
        <v>1871292.25</v>
      </c>
      <c r="P9" s="331" t="s">
        <v>286</v>
      </c>
      <c r="Q9" s="332">
        <f>(100*J9)/80</f>
        <v>9356461.25</v>
      </c>
    </row>
    <row r="10" spans="1:17">
      <c r="A10" s="327">
        <v>5</v>
      </c>
      <c r="B10" s="327" t="s">
        <v>337</v>
      </c>
      <c r="C10" s="328">
        <v>1700000</v>
      </c>
      <c r="D10" s="328" t="s">
        <v>94</v>
      </c>
      <c r="E10" s="328" t="s">
        <v>94</v>
      </c>
      <c r="F10" s="328">
        <v>1900000</v>
      </c>
      <c r="G10" s="328" t="s">
        <v>94</v>
      </c>
      <c r="H10" s="328" t="s">
        <v>94</v>
      </c>
      <c r="I10" s="328" t="s">
        <v>94</v>
      </c>
      <c r="J10" s="333">
        <v>3150000</v>
      </c>
      <c r="K10" s="330">
        <f>J10/J15</f>
        <v>0.18073466057600424</v>
      </c>
      <c r="L10" s="321" t="s">
        <v>345</v>
      </c>
      <c r="M10" s="336">
        <f t="shared" si="0"/>
        <v>2362500</v>
      </c>
      <c r="N10" s="331">
        <f t="shared" si="1"/>
        <v>787500</v>
      </c>
      <c r="O10" s="331" t="s">
        <v>286</v>
      </c>
      <c r="P10" s="331">
        <f>Q10-M10-N10</f>
        <v>3150000</v>
      </c>
      <c r="Q10" s="332">
        <f>(100*J10)/50</f>
        <v>6300000</v>
      </c>
    </row>
    <row r="11" spans="1:17">
      <c r="A11" s="327">
        <v>6</v>
      </c>
      <c r="B11" s="327" t="s">
        <v>276</v>
      </c>
      <c r="C11" s="328" t="s">
        <v>94</v>
      </c>
      <c r="D11" s="328">
        <v>500000</v>
      </c>
      <c r="E11" s="328" t="s">
        <v>94</v>
      </c>
      <c r="F11" s="328" t="s">
        <v>94</v>
      </c>
      <c r="G11" s="328" t="s">
        <v>94</v>
      </c>
      <c r="H11" s="328" t="s">
        <v>94</v>
      </c>
      <c r="I11" s="328" t="s">
        <v>94</v>
      </c>
      <c r="J11" s="329">
        <v>500000</v>
      </c>
      <c r="K11" s="330">
        <v>3.0056803150001098E-2</v>
      </c>
      <c r="L11" s="321" t="s">
        <v>345</v>
      </c>
      <c r="M11" s="336">
        <f t="shared" si="0"/>
        <v>375000</v>
      </c>
      <c r="N11" s="331">
        <f t="shared" si="1"/>
        <v>125000</v>
      </c>
      <c r="O11" s="331" t="s">
        <v>286</v>
      </c>
      <c r="P11" s="331">
        <f t="shared" ref="P11:P13" si="2">Q11-M11-N11</f>
        <v>500000</v>
      </c>
      <c r="Q11" s="332">
        <f>(100*J11)/50</f>
        <v>1000000</v>
      </c>
    </row>
    <row r="12" spans="1:17">
      <c r="A12" s="327">
        <v>7</v>
      </c>
      <c r="B12" s="327" t="s">
        <v>68</v>
      </c>
      <c r="C12" s="328">
        <v>1400000</v>
      </c>
      <c r="D12" s="328" t="s">
        <v>94</v>
      </c>
      <c r="E12" s="328">
        <v>1500000</v>
      </c>
      <c r="F12" s="328" t="s">
        <v>94</v>
      </c>
      <c r="G12" s="328" t="s">
        <v>94</v>
      </c>
      <c r="H12" s="328" t="s">
        <v>94</v>
      </c>
      <c r="I12" s="328" t="s">
        <v>94</v>
      </c>
      <c r="J12" s="329">
        <v>2900000</v>
      </c>
      <c r="K12" s="330">
        <v>0.17432945827000601</v>
      </c>
      <c r="L12" s="321" t="s">
        <v>345</v>
      </c>
      <c r="M12" s="336">
        <f t="shared" si="0"/>
        <v>2175000</v>
      </c>
      <c r="N12" s="331">
        <f t="shared" si="1"/>
        <v>725000</v>
      </c>
      <c r="O12" s="331" t="s">
        <v>286</v>
      </c>
      <c r="P12" s="331">
        <f t="shared" si="2"/>
        <v>3544444.444444444</v>
      </c>
      <c r="Q12" s="332">
        <f>(100*J12)/45</f>
        <v>6444444.444444444</v>
      </c>
    </row>
    <row r="13" spans="1:17">
      <c r="A13" s="327">
        <v>8</v>
      </c>
      <c r="B13" s="327" t="s">
        <v>69</v>
      </c>
      <c r="C13" s="328" t="s">
        <v>94</v>
      </c>
      <c r="D13" s="328">
        <v>450000</v>
      </c>
      <c r="E13" s="328" t="s">
        <v>94</v>
      </c>
      <c r="F13" s="328" t="s">
        <v>94</v>
      </c>
      <c r="G13" s="328" t="s">
        <v>94</v>
      </c>
      <c r="H13" s="328" t="s">
        <v>94</v>
      </c>
      <c r="I13" s="328" t="s">
        <v>94</v>
      </c>
      <c r="J13" s="333">
        <v>900000</v>
      </c>
      <c r="K13" s="330">
        <f>J13/J15</f>
        <v>5.1638474450286923E-2</v>
      </c>
      <c r="L13" s="321" t="s">
        <v>345</v>
      </c>
      <c r="M13" s="336">
        <f t="shared" si="0"/>
        <v>675000</v>
      </c>
      <c r="N13" s="331">
        <f t="shared" si="1"/>
        <v>225000</v>
      </c>
      <c r="O13" s="331" t="s">
        <v>286</v>
      </c>
      <c r="P13" s="331">
        <f t="shared" si="2"/>
        <v>1100000</v>
      </c>
      <c r="Q13" s="332">
        <f>(100*J13)/45</f>
        <v>2000000</v>
      </c>
    </row>
    <row r="14" spans="1:17">
      <c r="A14" s="327">
        <v>9</v>
      </c>
      <c r="B14" s="327" t="s">
        <v>70</v>
      </c>
      <c r="C14" s="328"/>
      <c r="D14" s="334">
        <v>250000</v>
      </c>
      <c r="E14" s="328">
        <v>150000</v>
      </c>
      <c r="F14" s="328">
        <v>110000</v>
      </c>
      <c r="G14" s="328">
        <v>110000</v>
      </c>
      <c r="H14" s="328">
        <v>100000</v>
      </c>
      <c r="I14" s="328">
        <v>73696</v>
      </c>
      <c r="J14" s="329">
        <v>793696</v>
      </c>
      <c r="K14" s="328" t="s">
        <v>94</v>
      </c>
      <c r="L14" s="328"/>
      <c r="M14" s="336">
        <f t="shared" si="0"/>
        <v>595272</v>
      </c>
      <c r="N14" s="331">
        <f t="shared" si="1"/>
        <v>198424</v>
      </c>
      <c r="O14" s="331" t="s">
        <v>286</v>
      </c>
      <c r="P14" s="331">
        <f>Q14-M14-N14</f>
        <v>88188.444444444496</v>
      </c>
      <c r="Q14" s="332">
        <f>(100*J14)/90</f>
        <v>881884.4444444445</v>
      </c>
    </row>
    <row r="15" spans="1:17" ht="15.75" thickBot="1">
      <c r="A15" s="361" t="s">
        <v>277</v>
      </c>
      <c r="B15" s="361"/>
      <c r="C15" s="322">
        <v>3600000</v>
      </c>
      <c r="D15" s="322">
        <v>5585169</v>
      </c>
      <c r="E15" s="323">
        <v>2550000</v>
      </c>
      <c r="F15" s="323">
        <v>5410000</v>
      </c>
      <c r="G15" s="323">
        <v>110000</v>
      </c>
      <c r="H15" s="323">
        <v>100000</v>
      </c>
      <c r="I15" s="323">
        <v>73696</v>
      </c>
      <c r="J15" s="324">
        <v>17428865</v>
      </c>
      <c r="K15" s="337">
        <v>1</v>
      </c>
      <c r="L15" s="337"/>
      <c r="M15" s="325">
        <f>SUM(M6:M14)</f>
        <v>13071648.75</v>
      </c>
      <c r="N15" s="325">
        <f>SUM(N6:N14)</f>
        <v>4357216.25</v>
      </c>
      <c r="O15" s="325">
        <f>SUM(O6:O14)</f>
        <v>2021292.25</v>
      </c>
      <c r="P15" s="325">
        <f>SUM(P6:P14)</f>
        <v>8382632.8888888881</v>
      </c>
      <c r="Q15" s="326">
        <f>SUM(Q6:Q14)</f>
        <v>27832790.138888888</v>
      </c>
    </row>
    <row r="16" spans="1:17">
      <c r="H16" s="218"/>
      <c r="I16" s="218"/>
    </row>
    <row r="17" spans="1:14" ht="16.5">
      <c r="A17" s="362" t="s">
        <v>278</v>
      </c>
      <c r="B17" s="362"/>
      <c r="C17" s="362"/>
      <c r="D17" s="362"/>
      <c r="E17" s="362"/>
      <c r="F17" s="362"/>
      <c r="G17" s="362"/>
      <c r="H17" s="362"/>
      <c r="I17" s="362"/>
      <c r="J17" s="219"/>
    </row>
    <row r="18" spans="1:14" ht="16.5">
      <c r="A18" s="362" t="s">
        <v>279</v>
      </c>
      <c r="B18" s="362"/>
      <c r="C18" s="362"/>
      <c r="D18" s="362"/>
      <c r="E18" s="362"/>
      <c r="F18" s="362"/>
      <c r="G18" s="362"/>
      <c r="H18" s="362"/>
      <c r="I18" s="362"/>
      <c r="J18" s="219"/>
      <c r="K18" t="s">
        <v>344</v>
      </c>
      <c r="M18" s="218" t="s">
        <v>346</v>
      </c>
      <c r="N18" s="218" t="s">
        <v>155</v>
      </c>
    </row>
    <row r="19" spans="1:14" ht="16.5">
      <c r="A19" s="362" t="s">
        <v>280</v>
      </c>
      <c r="B19" s="362"/>
      <c r="C19" s="362"/>
      <c r="D19" s="362"/>
      <c r="E19" s="362"/>
      <c r="F19" s="362"/>
      <c r="G19" s="362"/>
      <c r="H19" s="362"/>
      <c r="I19" s="362"/>
      <c r="K19" t="s">
        <v>347</v>
      </c>
      <c r="M19" s="219">
        <f>J6+J7+J8+J9</f>
        <v>9185169</v>
      </c>
      <c r="N19" s="335">
        <f>M19/M21</f>
        <v>0.55215363306498422</v>
      </c>
    </row>
    <row r="20" spans="1:14">
      <c r="K20" t="s">
        <v>348</v>
      </c>
      <c r="M20" s="219">
        <f>J10+J11+J12+J13</f>
        <v>7450000</v>
      </c>
      <c r="N20" s="335">
        <f>M20/M21</f>
        <v>0.44784636693501578</v>
      </c>
    </row>
    <row r="21" spans="1:14" s="221" customFormat="1" ht="45">
      <c r="A21" s="355" t="s">
        <v>281</v>
      </c>
      <c r="B21" s="355"/>
      <c r="C21" s="286" t="s">
        <v>282</v>
      </c>
      <c r="D21" s="317" t="s">
        <v>340</v>
      </c>
      <c r="E21" s="221" t="s">
        <v>341</v>
      </c>
      <c r="K21" t="s">
        <v>74</v>
      </c>
      <c r="L21"/>
      <c r="M21" s="219">
        <f>SUM(M19:M20)</f>
        <v>16635169</v>
      </c>
      <c r="N21" s="335">
        <v>1</v>
      </c>
    </row>
    <row r="22" spans="1:14">
      <c r="A22" s="352" t="s">
        <v>65</v>
      </c>
      <c r="B22" s="352"/>
      <c r="C22" s="222">
        <v>1</v>
      </c>
      <c r="D22" s="318">
        <v>1</v>
      </c>
      <c r="E22">
        <v>100</v>
      </c>
    </row>
    <row r="23" spans="1:14">
      <c r="A23" s="352" t="s">
        <v>66</v>
      </c>
      <c r="B23" s="352"/>
      <c r="C23" s="222">
        <v>1</v>
      </c>
      <c r="D23" s="318">
        <v>1</v>
      </c>
      <c r="E23">
        <v>100</v>
      </c>
    </row>
    <row r="24" spans="1:14">
      <c r="A24" s="352" t="s">
        <v>67</v>
      </c>
      <c r="B24" s="352"/>
      <c r="C24" s="319">
        <v>0.9</v>
      </c>
      <c r="D24" s="319">
        <v>0.8</v>
      </c>
      <c r="E24" s="320">
        <v>90</v>
      </c>
    </row>
    <row r="25" spans="1:14">
      <c r="A25" s="352" t="s">
        <v>72</v>
      </c>
      <c r="B25" s="352"/>
      <c r="C25" s="319">
        <v>0.9</v>
      </c>
      <c r="D25" s="319">
        <v>0.8</v>
      </c>
      <c r="E25" s="320">
        <v>90</v>
      </c>
    </row>
    <row r="26" spans="1:14">
      <c r="A26" s="352" t="s">
        <v>73</v>
      </c>
      <c r="B26" s="352"/>
      <c r="C26" s="319">
        <v>0.4</v>
      </c>
      <c r="D26" s="319">
        <v>0.5</v>
      </c>
      <c r="E26">
        <v>50</v>
      </c>
    </row>
    <row r="27" spans="1:14">
      <c r="A27" s="352" t="s">
        <v>71</v>
      </c>
      <c r="B27" s="352"/>
      <c r="C27" s="222">
        <v>0.5</v>
      </c>
      <c r="D27" s="318">
        <v>0.5</v>
      </c>
      <c r="E27">
        <v>50</v>
      </c>
    </row>
    <row r="28" spans="1:14">
      <c r="A28" s="352" t="s">
        <v>68</v>
      </c>
      <c r="B28" s="352"/>
      <c r="C28" s="222">
        <v>0.45</v>
      </c>
      <c r="D28" s="318">
        <v>0.45</v>
      </c>
      <c r="E28">
        <v>45</v>
      </c>
    </row>
    <row r="29" spans="1:14">
      <c r="A29" s="352" t="s">
        <v>69</v>
      </c>
      <c r="B29" s="352"/>
      <c r="C29" s="222">
        <v>0.45</v>
      </c>
      <c r="D29" s="318">
        <v>0.45</v>
      </c>
      <c r="E29">
        <v>45</v>
      </c>
    </row>
    <row r="30" spans="1:14">
      <c r="A30" s="352" t="s">
        <v>70</v>
      </c>
      <c r="B30" s="352"/>
      <c r="C30" s="319">
        <v>0.8</v>
      </c>
      <c r="D30" s="319">
        <v>0.9</v>
      </c>
      <c r="E30">
        <v>90</v>
      </c>
    </row>
    <row r="31" spans="1:14">
      <c r="A31" s="220"/>
      <c r="B31" s="220"/>
    </row>
    <row r="35" spans="6:7">
      <c r="F35" t="s">
        <v>350</v>
      </c>
    </row>
    <row r="36" spans="6:7">
      <c r="F36" t="s">
        <v>351</v>
      </c>
      <c r="G36" t="s">
        <v>352</v>
      </c>
    </row>
  </sheetData>
  <mergeCells count="32">
    <mergeCell ref="A1:I1"/>
    <mergeCell ref="A3:J3"/>
    <mergeCell ref="A4:B5"/>
    <mergeCell ref="C4:C5"/>
    <mergeCell ref="D4:D5"/>
    <mergeCell ref="E4:E5"/>
    <mergeCell ref="F4:F5"/>
    <mergeCell ref="G4:G5"/>
    <mergeCell ref="H4:H5"/>
    <mergeCell ref="I4:I5"/>
    <mergeCell ref="A30:B30"/>
    <mergeCell ref="A21:B21"/>
    <mergeCell ref="M4:M5"/>
    <mergeCell ref="N4:N5"/>
    <mergeCell ref="A22:B22"/>
    <mergeCell ref="A23:B23"/>
    <mergeCell ref="A24:B24"/>
    <mergeCell ref="A25:B25"/>
    <mergeCell ref="A26:B26"/>
    <mergeCell ref="A27:B27"/>
    <mergeCell ref="J4:J5"/>
    <mergeCell ref="K4:K5"/>
    <mergeCell ref="A15:B15"/>
    <mergeCell ref="A17:I17"/>
    <mergeCell ref="A18:I18"/>
    <mergeCell ref="A19:I19"/>
    <mergeCell ref="P4:P5"/>
    <mergeCell ref="O4:O5"/>
    <mergeCell ref="Q4:Q5"/>
    <mergeCell ref="A28:B28"/>
    <mergeCell ref="A29:B29"/>
    <mergeCell ref="L4:L5"/>
  </mergeCells>
  <pageMargins left="0.70866141732283472" right="0.70866141732283472" top="0.78740157480314965" bottom="0.78740157480314965" header="0.31496062992125984" footer="0.31496062992125984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"/>
  <sheetViews>
    <sheetView tabSelected="1" workbookViewId="0">
      <selection activeCell="A2" sqref="A2:M10"/>
    </sheetView>
  </sheetViews>
  <sheetFormatPr defaultRowHeight="15"/>
  <cols>
    <col min="2" max="2" width="31" customWidth="1"/>
    <col min="13" max="13" width="10.7109375" customWidth="1"/>
  </cols>
  <sheetData>
    <row r="2" spans="1:13" ht="18">
      <c r="A2" s="446" t="s">
        <v>353</v>
      </c>
    </row>
    <row r="3" spans="1:13">
      <c r="A3" s="447" t="s">
        <v>266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9"/>
    </row>
    <row r="4" spans="1:13">
      <c r="A4" s="365" t="s">
        <v>129</v>
      </c>
      <c r="B4" s="365"/>
      <c r="C4" s="450" t="s">
        <v>282</v>
      </c>
      <c r="D4" s="450"/>
      <c r="E4" s="451"/>
      <c r="F4" s="452" t="s">
        <v>268</v>
      </c>
      <c r="G4" s="367" t="s">
        <v>269</v>
      </c>
      <c r="H4" s="367" t="s">
        <v>270</v>
      </c>
      <c r="I4" s="367" t="s">
        <v>271</v>
      </c>
      <c r="J4" s="367" t="s">
        <v>272</v>
      </c>
      <c r="K4" s="367" t="s">
        <v>273</v>
      </c>
      <c r="L4" s="367" t="s">
        <v>274</v>
      </c>
      <c r="M4" s="453" t="s">
        <v>285</v>
      </c>
    </row>
    <row r="5" spans="1:13">
      <c r="A5" s="366"/>
      <c r="B5" s="366"/>
      <c r="C5" s="454"/>
      <c r="D5" s="454"/>
      <c r="E5" s="455"/>
      <c r="F5" s="456"/>
      <c r="G5" s="368"/>
      <c r="H5" s="368"/>
      <c r="I5" s="368"/>
      <c r="J5" s="368"/>
      <c r="K5" s="368"/>
      <c r="L5" s="368"/>
      <c r="M5" s="457"/>
    </row>
    <row r="6" spans="1:13">
      <c r="A6" s="458">
        <v>1</v>
      </c>
      <c r="B6" s="458" t="s">
        <v>354</v>
      </c>
      <c r="C6" s="459">
        <v>1</v>
      </c>
      <c r="D6" s="459"/>
      <c r="E6" s="460"/>
      <c r="F6" s="461"/>
      <c r="G6" s="462">
        <v>1200000</v>
      </c>
      <c r="H6" s="462">
        <v>800000</v>
      </c>
      <c r="I6" s="462">
        <v>1000000</v>
      </c>
      <c r="J6" s="462">
        <v>1200000</v>
      </c>
      <c r="K6" s="462">
        <v>800000</v>
      </c>
      <c r="L6" s="462"/>
      <c r="M6" s="329">
        <f>SUM(F6:L6)</f>
        <v>5000000</v>
      </c>
    </row>
    <row r="7" spans="1:13">
      <c r="A7" s="458">
        <v>2</v>
      </c>
      <c r="B7" s="458" t="s">
        <v>355</v>
      </c>
      <c r="C7" s="459">
        <v>0.95</v>
      </c>
      <c r="D7" s="459"/>
      <c r="E7" s="460"/>
      <c r="F7" s="461">
        <v>800000</v>
      </c>
      <c r="G7" s="462">
        <v>400000</v>
      </c>
      <c r="H7" s="462">
        <v>800000</v>
      </c>
      <c r="I7" s="462"/>
      <c r="J7" s="462"/>
      <c r="K7" s="462"/>
      <c r="L7" s="462"/>
      <c r="M7" s="329">
        <f>SUM(F7:L7)</f>
        <v>2000000</v>
      </c>
    </row>
    <row r="8" spans="1:13">
      <c r="A8" s="458">
        <v>3</v>
      </c>
      <c r="B8" s="458" t="s">
        <v>356</v>
      </c>
      <c r="C8" s="459">
        <v>1</v>
      </c>
      <c r="D8" s="459"/>
      <c r="E8" s="460"/>
      <c r="F8" s="461"/>
      <c r="G8" s="462">
        <v>800000</v>
      </c>
      <c r="H8" s="462">
        <v>800000</v>
      </c>
      <c r="I8" s="462">
        <v>400000</v>
      </c>
      <c r="J8" s="462"/>
      <c r="K8" s="462"/>
      <c r="L8" s="462"/>
      <c r="M8" s="329">
        <f>SUM(F8:L8)</f>
        <v>2000000</v>
      </c>
    </row>
    <row r="9" spans="1:13">
      <c r="A9" s="458">
        <v>4</v>
      </c>
      <c r="B9" s="458" t="s">
        <v>357</v>
      </c>
      <c r="C9" s="459">
        <v>1</v>
      </c>
      <c r="D9" s="459"/>
      <c r="E9" s="460"/>
      <c r="F9" s="461">
        <v>800000</v>
      </c>
      <c r="G9" s="462"/>
      <c r="H9" s="462">
        <v>800000</v>
      </c>
      <c r="I9" s="462"/>
      <c r="J9" s="462">
        <v>1060000</v>
      </c>
      <c r="K9" s="462"/>
      <c r="L9" s="462"/>
      <c r="M9" s="329">
        <f>SUM(F9:L9)</f>
        <v>2660000</v>
      </c>
    </row>
    <row r="10" spans="1:13">
      <c r="A10" s="361" t="s">
        <v>277</v>
      </c>
      <c r="B10" s="361"/>
      <c r="C10" s="338"/>
      <c r="D10" s="338"/>
      <c r="E10" s="338"/>
      <c r="F10" s="323">
        <f>SUM(F4:F9)</f>
        <v>1600000</v>
      </c>
      <c r="G10" s="323">
        <f t="shared" ref="G10:M10" si="0">SUM(G4:G9)</f>
        <v>2400000</v>
      </c>
      <c r="H10" s="323">
        <f t="shared" si="0"/>
        <v>3200000</v>
      </c>
      <c r="I10" s="323">
        <f t="shared" si="0"/>
        <v>1400000</v>
      </c>
      <c r="J10" s="323">
        <f t="shared" si="0"/>
        <v>2260000</v>
      </c>
      <c r="K10" s="323">
        <f t="shared" si="0"/>
        <v>800000</v>
      </c>
      <c r="L10" s="323">
        <f t="shared" si="0"/>
        <v>0</v>
      </c>
      <c r="M10" s="323">
        <f t="shared" si="0"/>
        <v>11660000</v>
      </c>
    </row>
  </sheetData>
  <mergeCells count="14">
    <mergeCell ref="K4:K5"/>
    <mergeCell ref="L4:L5"/>
    <mergeCell ref="M4:M5"/>
    <mergeCell ref="A10:B10"/>
    <mergeCell ref="A3:M3"/>
    <mergeCell ref="A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"/>
  <sheetViews>
    <sheetView topLeftCell="A28" zoomScaleNormal="100" workbookViewId="0">
      <selection activeCell="G6" sqref="G6"/>
    </sheetView>
  </sheetViews>
  <sheetFormatPr defaultRowHeight="12.75"/>
  <cols>
    <col min="1" max="1" width="32.7109375" style="115" customWidth="1"/>
    <col min="2" max="2" width="6.5703125" style="115" customWidth="1"/>
    <col min="3" max="4" width="14" style="115" customWidth="1"/>
    <col min="5" max="5" width="12.7109375" style="115" customWidth="1"/>
    <col min="6" max="6" width="12.42578125" style="115" customWidth="1"/>
    <col min="7" max="7" width="11.42578125" style="115" bestFit="1" customWidth="1"/>
    <col min="8" max="8" width="12.85546875" style="115" customWidth="1"/>
    <col min="9" max="9" width="11.42578125" style="115" bestFit="1" customWidth="1"/>
    <col min="10" max="10" width="10.42578125" style="115" bestFit="1" customWidth="1"/>
    <col min="11" max="11" width="13.85546875" style="115" bestFit="1" customWidth="1"/>
    <col min="12" max="12" width="12.5703125" style="115" bestFit="1" customWidth="1"/>
    <col min="13" max="13" width="13.85546875" style="115" bestFit="1" customWidth="1"/>
    <col min="14" max="14" width="10.42578125" style="115" bestFit="1" customWidth="1"/>
    <col min="15" max="15" width="9.42578125" style="115" bestFit="1" customWidth="1"/>
    <col min="16" max="16" width="10.42578125" style="115" bestFit="1" customWidth="1"/>
    <col min="17" max="17" width="11.42578125" style="115" bestFit="1" customWidth="1"/>
    <col min="18" max="18" width="11.42578125" style="115" customWidth="1"/>
    <col min="19" max="19" width="11.42578125" style="115" bestFit="1" customWidth="1"/>
    <col min="20" max="21" width="10.42578125" style="115" bestFit="1" customWidth="1"/>
    <col min="22" max="22" width="12.85546875" style="115" customWidth="1"/>
    <col min="23" max="23" width="11.42578125" style="115" bestFit="1" customWidth="1"/>
    <col min="24" max="24" width="13.42578125" style="115" customWidth="1"/>
    <col min="25" max="26" width="10.42578125" style="115" bestFit="1" customWidth="1"/>
    <col min="27" max="27" width="9.140625" style="115" customWidth="1"/>
    <col min="28" max="28" width="11.140625" style="115" customWidth="1"/>
    <col min="29" max="30" width="11.42578125" style="115" bestFit="1" customWidth="1"/>
    <col min="31" max="31" width="10.42578125" style="115" bestFit="1" customWidth="1"/>
    <col min="32" max="32" width="11" style="115" customWidth="1"/>
    <col min="33" max="33" width="9.140625" style="115"/>
    <col min="34" max="34" width="10.42578125" style="115" bestFit="1" customWidth="1"/>
    <col min="35" max="36" width="10.85546875" style="115" customWidth="1"/>
    <col min="37" max="37" width="10.42578125" style="115" bestFit="1" customWidth="1"/>
    <col min="38" max="38" width="9.140625" style="115"/>
    <col min="39" max="39" width="9.42578125" style="115" bestFit="1" customWidth="1"/>
    <col min="40" max="40" width="10.28515625" style="115" bestFit="1" customWidth="1"/>
    <col min="41" max="42" width="12.140625" style="115" customWidth="1"/>
    <col min="43" max="46" width="9.140625" style="115"/>
    <col min="47" max="48" width="12.140625" style="115" customWidth="1"/>
    <col min="49" max="50" width="10.28515625" style="115" bestFit="1" customWidth="1"/>
    <col min="51" max="16384" width="9.140625" style="115"/>
  </cols>
  <sheetData>
    <row r="1" spans="1:52" s="111" customFormat="1" ht="15">
      <c r="C1" s="140"/>
      <c r="D1" s="141"/>
      <c r="E1" s="141"/>
      <c r="F1" s="141"/>
      <c r="G1" s="141"/>
      <c r="H1" s="142"/>
      <c r="I1" s="375" t="s">
        <v>53</v>
      </c>
      <c r="J1" s="375"/>
      <c r="K1" s="375"/>
      <c r="L1" s="375"/>
      <c r="M1" s="375"/>
      <c r="N1" s="375"/>
      <c r="O1" s="375"/>
      <c r="P1" s="376"/>
      <c r="Q1" s="374" t="s">
        <v>54</v>
      </c>
      <c r="R1" s="375"/>
      <c r="S1" s="375"/>
      <c r="T1" s="375"/>
      <c r="U1" s="375"/>
      <c r="V1" s="376"/>
      <c r="W1" s="374" t="s">
        <v>55</v>
      </c>
      <c r="X1" s="375"/>
      <c r="Y1" s="375"/>
      <c r="Z1" s="375"/>
      <c r="AA1" s="375"/>
      <c r="AB1" s="376"/>
      <c r="AC1" s="374" t="s">
        <v>56</v>
      </c>
      <c r="AD1" s="375"/>
      <c r="AE1" s="375"/>
      <c r="AF1" s="375"/>
      <c r="AG1" s="375"/>
      <c r="AH1" s="376"/>
      <c r="AI1" s="374" t="s">
        <v>58</v>
      </c>
      <c r="AJ1" s="375"/>
      <c r="AK1" s="375"/>
      <c r="AL1" s="375"/>
      <c r="AM1" s="375"/>
      <c r="AN1" s="376"/>
      <c r="AO1" s="374" t="s">
        <v>59</v>
      </c>
      <c r="AP1" s="375"/>
      <c r="AQ1" s="375"/>
      <c r="AR1" s="375"/>
      <c r="AS1" s="375"/>
      <c r="AT1" s="376"/>
      <c r="AU1" s="374" t="s">
        <v>62</v>
      </c>
      <c r="AV1" s="375"/>
      <c r="AW1" s="375"/>
      <c r="AX1" s="375"/>
      <c r="AY1" s="375"/>
      <c r="AZ1" s="376"/>
    </row>
    <row r="2" spans="1:52" s="113" customFormat="1" ht="39" thickBot="1">
      <c r="A2" s="113" t="s">
        <v>52</v>
      </c>
      <c r="C2" s="143" t="s">
        <v>29</v>
      </c>
      <c r="D2" s="113" t="s">
        <v>235</v>
      </c>
      <c r="E2" s="112" t="s">
        <v>48</v>
      </c>
      <c r="F2" s="112" t="s">
        <v>49</v>
      </c>
      <c r="G2" s="112" t="s">
        <v>50</v>
      </c>
      <c r="H2" s="128" t="s">
        <v>51</v>
      </c>
      <c r="I2" s="114" t="s">
        <v>38</v>
      </c>
      <c r="J2" s="114" t="s">
        <v>39</v>
      </c>
      <c r="K2" s="114" t="s">
        <v>74</v>
      </c>
      <c r="L2" s="114" t="s">
        <v>235</v>
      </c>
      <c r="M2" s="112" t="s">
        <v>48</v>
      </c>
      <c r="N2" s="112" t="s">
        <v>49</v>
      </c>
      <c r="O2" s="112" t="s">
        <v>50</v>
      </c>
      <c r="P2" s="128" t="s">
        <v>51</v>
      </c>
      <c r="Q2" s="127" t="s">
        <v>40</v>
      </c>
      <c r="R2" s="114" t="s">
        <v>235</v>
      </c>
      <c r="S2" s="112" t="s">
        <v>48</v>
      </c>
      <c r="T2" s="112" t="s">
        <v>49</v>
      </c>
      <c r="U2" s="112" t="s">
        <v>50</v>
      </c>
      <c r="V2" s="128" t="s">
        <v>51</v>
      </c>
      <c r="W2" s="127" t="s">
        <v>41</v>
      </c>
      <c r="X2" s="114" t="s">
        <v>235</v>
      </c>
      <c r="Y2" s="112" t="s">
        <v>48</v>
      </c>
      <c r="Z2" s="112" t="s">
        <v>49</v>
      </c>
      <c r="AA2" s="112" t="s">
        <v>50</v>
      </c>
      <c r="AB2" s="128" t="s">
        <v>51</v>
      </c>
      <c r="AC2" s="127" t="s">
        <v>57</v>
      </c>
      <c r="AD2" s="114" t="s">
        <v>235</v>
      </c>
      <c r="AE2" s="112" t="s">
        <v>48</v>
      </c>
      <c r="AF2" s="112" t="s">
        <v>49</v>
      </c>
      <c r="AG2" s="112" t="s">
        <v>50</v>
      </c>
      <c r="AH2" s="128" t="s">
        <v>51</v>
      </c>
      <c r="AI2" s="127" t="s">
        <v>42</v>
      </c>
      <c r="AJ2" s="114" t="s">
        <v>235</v>
      </c>
      <c r="AK2" s="112" t="s">
        <v>48</v>
      </c>
      <c r="AL2" s="112" t="s">
        <v>49</v>
      </c>
      <c r="AM2" s="112" t="s">
        <v>50</v>
      </c>
      <c r="AN2" s="128" t="s">
        <v>51</v>
      </c>
      <c r="AO2" s="127" t="s">
        <v>60</v>
      </c>
      <c r="AP2" s="114" t="s">
        <v>235</v>
      </c>
      <c r="AQ2" s="112" t="s">
        <v>48</v>
      </c>
      <c r="AR2" s="112" t="s">
        <v>49</v>
      </c>
      <c r="AS2" s="112" t="s">
        <v>50</v>
      </c>
      <c r="AT2" s="128" t="s">
        <v>51</v>
      </c>
      <c r="AU2" s="127" t="s">
        <v>61</v>
      </c>
      <c r="AV2" s="114" t="s">
        <v>235</v>
      </c>
      <c r="AW2" s="112" t="s">
        <v>48</v>
      </c>
      <c r="AX2" s="112" t="s">
        <v>49</v>
      </c>
      <c r="AY2" s="112" t="s">
        <v>50</v>
      </c>
      <c r="AZ2" s="128" t="s">
        <v>51</v>
      </c>
    </row>
    <row r="3" spans="1:52" s="113" customFormat="1">
      <c r="A3" s="201" t="s">
        <v>1</v>
      </c>
      <c r="B3" s="200"/>
      <c r="C3" s="116"/>
      <c r="D3" s="117"/>
      <c r="E3" s="117"/>
      <c r="F3" s="117"/>
      <c r="G3" s="117"/>
      <c r="H3" s="144"/>
      <c r="I3" s="118"/>
      <c r="J3" s="118"/>
      <c r="K3" s="118"/>
      <c r="L3" s="118"/>
      <c r="M3" s="119"/>
      <c r="N3" s="119"/>
      <c r="O3" s="119"/>
      <c r="P3" s="120"/>
      <c r="Q3" s="129"/>
      <c r="R3" s="118"/>
      <c r="S3" s="119"/>
      <c r="T3" s="119"/>
      <c r="U3" s="119"/>
      <c r="V3" s="120"/>
      <c r="W3" s="129"/>
      <c r="X3" s="118"/>
      <c r="Y3" s="119"/>
      <c r="Z3" s="119"/>
      <c r="AA3" s="119"/>
      <c r="AB3" s="120"/>
      <c r="AC3" s="129"/>
      <c r="AD3" s="118"/>
      <c r="AE3" s="119"/>
      <c r="AF3" s="119"/>
      <c r="AG3" s="119"/>
      <c r="AH3" s="120"/>
      <c r="AI3" s="129"/>
      <c r="AJ3" s="118"/>
      <c r="AK3" s="119"/>
      <c r="AL3" s="119"/>
      <c r="AM3" s="119"/>
      <c r="AN3" s="120"/>
      <c r="AO3" s="129"/>
      <c r="AP3" s="118"/>
      <c r="AQ3" s="119"/>
      <c r="AR3" s="119"/>
      <c r="AS3" s="119"/>
      <c r="AT3" s="120"/>
      <c r="AU3" s="129"/>
      <c r="AV3" s="118"/>
      <c r="AW3" s="119"/>
      <c r="AX3" s="119"/>
      <c r="AY3" s="119"/>
      <c r="AZ3" s="120"/>
    </row>
    <row r="4" spans="1:52">
      <c r="A4" s="202" t="s">
        <v>17</v>
      </c>
      <c r="B4" s="316" t="s">
        <v>127</v>
      </c>
      <c r="C4" s="130">
        <f>IROP!K49</f>
        <v>17285050.5</v>
      </c>
      <c r="D4" s="125">
        <f>SUM(E4:H4)</f>
        <v>18194790</v>
      </c>
      <c r="E4" s="121">
        <f>C4</f>
        <v>17285050.5</v>
      </c>
      <c r="F4" s="121">
        <v>0</v>
      </c>
      <c r="G4" s="121">
        <f>C4/0.95*0.05</f>
        <v>909739.5</v>
      </c>
      <c r="H4" s="224">
        <v>0</v>
      </c>
      <c r="I4" s="130">
        <f>IROP!I8</f>
        <v>3800000</v>
      </c>
      <c r="J4" s="121">
        <v>0</v>
      </c>
      <c r="K4" s="121">
        <f>SUM(I4:J4)</f>
        <v>3800000</v>
      </c>
      <c r="L4" s="121">
        <f>SUM(M4:P4)</f>
        <v>4000000</v>
      </c>
      <c r="M4" s="121">
        <f>K4</f>
        <v>3800000</v>
      </c>
      <c r="N4" s="121">
        <v>0</v>
      </c>
      <c r="O4" s="121">
        <f>K4/0.95*0.05</f>
        <v>200000</v>
      </c>
      <c r="P4" s="122">
        <v>0</v>
      </c>
      <c r="Q4" s="130">
        <f>IROP!I11</f>
        <v>6175000</v>
      </c>
      <c r="R4" s="125">
        <f>SUM(S4:V4)</f>
        <v>6500000</v>
      </c>
      <c r="S4" s="121">
        <f>Q4</f>
        <v>6175000</v>
      </c>
      <c r="T4" s="121">
        <v>0</v>
      </c>
      <c r="U4" s="121">
        <f>Q4/0.95*0.05</f>
        <v>325000</v>
      </c>
      <c r="V4" s="224">
        <v>0</v>
      </c>
      <c r="W4" s="130">
        <f>IROP!I13</f>
        <v>4750000</v>
      </c>
      <c r="X4" s="125">
        <f>SUM(Y4:AB4)</f>
        <v>5000000</v>
      </c>
      <c r="Y4" s="121">
        <f>W4</f>
        <v>4750000</v>
      </c>
      <c r="Z4" s="121">
        <v>0</v>
      </c>
      <c r="AA4" s="121">
        <f>W4/0.95*0.05</f>
        <v>250000</v>
      </c>
      <c r="AB4" s="224">
        <v>0</v>
      </c>
      <c r="AC4" s="130">
        <v>0</v>
      </c>
      <c r="AD4" s="125">
        <f>SUM(AE4:AH4)</f>
        <v>0</v>
      </c>
      <c r="AE4" s="121">
        <v>0</v>
      </c>
      <c r="AF4" s="121">
        <v>0</v>
      </c>
      <c r="AG4" s="121">
        <v>0</v>
      </c>
      <c r="AH4" s="122">
        <f>AC4/0.95*0.05</f>
        <v>0</v>
      </c>
      <c r="AI4" s="130">
        <f>IROP!I16</f>
        <v>2560050.5</v>
      </c>
      <c r="AJ4" s="125">
        <f>SUM(AK4:AN4)</f>
        <v>2694790</v>
      </c>
      <c r="AK4" s="121">
        <f>AI4</f>
        <v>2560050.5</v>
      </c>
      <c r="AL4" s="121">
        <v>0</v>
      </c>
      <c r="AM4" s="121">
        <f>AI4/0.95*0.05</f>
        <v>134739.5</v>
      </c>
      <c r="AN4" s="224">
        <v>0</v>
      </c>
      <c r="AO4" s="130">
        <v>0</v>
      </c>
      <c r="AP4" s="125">
        <f>SUM(AQ4:AT4)</f>
        <v>0</v>
      </c>
      <c r="AQ4" s="121">
        <v>0</v>
      </c>
      <c r="AR4" s="121">
        <v>0</v>
      </c>
      <c r="AS4" s="121">
        <v>0</v>
      </c>
      <c r="AT4" s="122">
        <f>AO4/0.95*0.05</f>
        <v>0</v>
      </c>
      <c r="AU4" s="130">
        <v>0</v>
      </c>
      <c r="AV4" s="125">
        <f>SUM(AW4:AZ4)</f>
        <v>0</v>
      </c>
      <c r="AW4" s="121">
        <v>0</v>
      </c>
      <c r="AX4" s="121">
        <v>0</v>
      </c>
      <c r="AY4" s="121">
        <v>0</v>
      </c>
      <c r="AZ4" s="122">
        <f>AU4/0.95*0.05</f>
        <v>0</v>
      </c>
    </row>
    <row r="5" spans="1:52">
      <c r="A5" s="202" t="s">
        <v>30</v>
      </c>
      <c r="B5" s="316" t="s">
        <v>127</v>
      </c>
      <c r="C5" s="130">
        <f>IROP!K50</f>
        <v>12730000</v>
      </c>
      <c r="D5" s="125">
        <f t="shared" ref="D5:D9" si="0">SUM(E5:H5)</f>
        <v>13400000</v>
      </c>
      <c r="E5" s="121">
        <f t="shared" ref="E5:E8" si="1">C5</f>
        <v>12730000</v>
      </c>
      <c r="F5" s="121">
        <v>0</v>
      </c>
      <c r="G5" s="121">
        <f>C5/0.95*0.05</f>
        <v>670000</v>
      </c>
      <c r="H5" s="122">
        <v>0</v>
      </c>
      <c r="I5" s="130">
        <f>IROP!I5</f>
        <v>6650000</v>
      </c>
      <c r="J5" s="121">
        <v>0</v>
      </c>
      <c r="K5" s="121">
        <f t="shared" ref="K5:K7" si="2">SUM(I5:J5)</f>
        <v>6650000</v>
      </c>
      <c r="L5" s="121">
        <f>SUM(M5:P5)</f>
        <v>7000000</v>
      </c>
      <c r="M5" s="121">
        <f>K5</f>
        <v>6650000</v>
      </c>
      <c r="N5" s="121">
        <v>0</v>
      </c>
      <c r="O5" s="121">
        <f>K5/0.95*0.05</f>
        <v>350000</v>
      </c>
      <c r="P5" s="122">
        <v>0</v>
      </c>
      <c r="Q5" s="130">
        <f>IROP!I12</f>
        <v>6080000</v>
      </c>
      <c r="R5" s="125">
        <f t="shared" ref="R5:R8" si="3">SUM(S5:V5)</f>
        <v>6400000</v>
      </c>
      <c r="S5" s="121">
        <f t="shared" ref="S5:S8" si="4">Q5</f>
        <v>6080000</v>
      </c>
      <c r="T5" s="121">
        <v>0</v>
      </c>
      <c r="U5" s="121">
        <f>Q5/0.95*0.05</f>
        <v>320000</v>
      </c>
      <c r="V5" s="224">
        <v>0</v>
      </c>
      <c r="W5" s="130">
        <v>0</v>
      </c>
      <c r="X5" s="125">
        <f t="shared" ref="X5:X8" si="5">SUM(Y5:AB5)</f>
        <v>0</v>
      </c>
      <c r="Y5" s="121">
        <f t="shared" ref="Y5:Y8" si="6">W5</f>
        <v>0</v>
      </c>
      <c r="Z5" s="121">
        <v>0</v>
      </c>
      <c r="AA5" s="121">
        <v>0</v>
      </c>
      <c r="AB5" s="122">
        <f t="shared" ref="AB5:AB8" si="7">W5/0.95*0.05</f>
        <v>0</v>
      </c>
      <c r="AC5" s="130">
        <v>0</v>
      </c>
      <c r="AD5" s="125">
        <f t="shared" ref="AD5:AD8" si="8">SUM(AE5:AH5)</f>
        <v>0</v>
      </c>
      <c r="AE5" s="121">
        <v>0</v>
      </c>
      <c r="AF5" s="121">
        <v>0</v>
      </c>
      <c r="AG5" s="121">
        <v>0</v>
      </c>
      <c r="AH5" s="122">
        <f t="shared" ref="AH5:AH8" si="9">AC5/0.95*0.05</f>
        <v>0</v>
      </c>
      <c r="AI5" s="130">
        <v>0</v>
      </c>
      <c r="AJ5" s="125">
        <f t="shared" ref="AJ5:AJ8" si="10">SUM(AK5:AN5)</f>
        <v>0</v>
      </c>
      <c r="AK5" s="121">
        <f t="shared" ref="AK5:AK8" si="11">AI5</f>
        <v>0</v>
      </c>
      <c r="AL5" s="121">
        <v>0</v>
      </c>
      <c r="AM5" s="121">
        <v>0</v>
      </c>
      <c r="AN5" s="122">
        <f t="shared" ref="AN5:AN8" si="12">AI5/0.95*0.05</f>
        <v>0</v>
      </c>
      <c r="AO5" s="130">
        <v>0</v>
      </c>
      <c r="AP5" s="125">
        <f t="shared" ref="AP5:AP8" si="13">SUM(AQ5:AT5)</f>
        <v>0</v>
      </c>
      <c r="AQ5" s="121">
        <v>0</v>
      </c>
      <c r="AR5" s="121">
        <v>0</v>
      </c>
      <c r="AS5" s="121">
        <v>0</v>
      </c>
      <c r="AT5" s="122">
        <f t="shared" ref="AT5:AT8" si="14">AO5/0.95*0.05</f>
        <v>0</v>
      </c>
      <c r="AU5" s="130">
        <v>0</v>
      </c>
      <c r="AV5" s="125">
        <f t="shared" ref="AV5:AV8" si="15">SUM(AW5:AZ5)</f>
        <v>0</v>
      </c>
      <c r="AW5" s="121">
        <v>0</v>
      </c>
      <c r="AX5" s="121">
        <v>0</v>
      </c>
      <c r="AY5" s="121">
        <v>0</v>
      </c>
      <c r="AZ5" s="122">
        <f t="shared" ref="AZ5:AZ8" si="16">AU5/0.95*0.05</f>
        <v>0</v>
      </c>
    </row>
    <row r="6" spans="1:52">
      <c r="A6" s="202" t="s">
        <v>20</v>
      </c>
      <c r="B6" s="316" t="s">
        <v>127</v>
      </c>
      <c r="C6" s="130">
        <f>IROP!K51</f>
        <v>4655000</v>
      </c>
      <c r="D6" s="125">
        <f t="shared" si="0"/>
        <v>4900000</v>
      </c>
      <c r="E6" s="121">
        <f t="shared" si="1"/>
        <v>4655000</v>
      </c>
      <c r="F6" s="121">
        <v>0</v>
      </c>
      <c r="G6" s="121">
        <f>S33</f>
        <v>150000</v>
      </c>
      <c r="H6" s="122">
        <f>(C6/0.95*0.05)-G6</f>
        <v>95000</v>
      </c>
      <c r="I6" s="130">
        <f>SUM(IROP!I7,IROP!I10)</f>
        <v>3990000</v>
      </c>
      <c r="J6" s="121">
        <v>0</v>
      </c>
      <c r="K6" s="121">
        <f t="shared" si="2"/>
        <v>3990000</v>
      </c>
      <c r="L6" s="121">
        <f t="shared" ref="L6:L8" si="17">SUM(M6:P6)</f>
        <v>4200000</v>
      </c>
      <c r="M6" s="121">
        <f t="shared" ref="M6:M8" si="18">K6</f>
        <v>3990000</v>
      </c>
      <c r="N6" s="121">
        <v>0</v>
      </c>
      <c r="O6" s="121">
        <f>S34</f>
        <v>150000</v>
      </c>
      <c r="P6" s="122">
        <f>U34</f>
        <v>60000</v>
      </c>
      <c r="Q6" s="130">
        <v>0</v>
      </c>
      <c r="R6" s="125">
        <f t="shared" si="3"/>
        <v>0</v>
      </c>
      <c r="S6" s="121">
        <f t="shared" si="4"/>
        <v>0</v>
      </c>
      <c r="T6" s="121">
        <v>0</v>
      </c>
      <c r="U6" s="121">
        <v>0</v>
      </c>
      <c r="V6" s="122">
        <f t="shared" ref="V6:V8" si="19">Q6/0.95*0.05</f>
        <v>0</v>
      </c>
      <c r="W6" s="130">
        <f>IROP!I14</f>
        <v>665000</v>
      </c>
      <c r="X6" s="125">
        <f t="shared" si="5"/>
        <v>700000</v>
      </c>
      <c r="Y6" s="121">
        <f t="shared" si="6"/>
        <v>665000</v>
      </c>
      <c r="Z6" s="121">
        <v>0</v>
      </c>
      <c r="AA6" s="121">
        <v>0</v>
      </c>
      <c r="AB6" s="122">
        <f t="shared" si="7"/>
        <v>35000</v>
      </c>
      <c r="AC6" s="130">
        <v>0</v>
      </c>
      <c r="AD6" s="125">
        <f t="shared" si="8"/>
        <v>0</v>
      </c>
      <c r="AE6" s="121">
        <v>0</v>
      </c>
      <c r="AF6" s="121">
        <v>0</v>
      </c>
      <c r="AG6" s="121">
        <v>0</v>
      </c>
      <c r="AH6" s="122">
        <f t="shared" si="9"/>
        <v>0</v>
      </c>
      <c r="AI6" s="130">
        <v>0</v>
      </c>
      <c r="AJ6" s="125">
        <f t="shared" si="10"/>
        <v>0</v>
      </c>
      <c r="AK6" s="121">
        <f t="shared" si="11"/>
        <v>0</v>
      </c>
      <c r="AL6" s="121">
        <v>0</v>
      </c>
      <c r="AM6" s="121">
        <v>0</v>
      </c>
      <c r="AN6" s="122">
        <f t="shared" si="12"/>
        <v>0</v>
      </c>
      <c r="AO6" s="130">
        <v>0</v>
      </c>
      <c r="AP6" s="125">
        <f t="shared" si="13"/>
        <v>0</v>
      </c>
      <c r="AQ6" s="121">
        <v>0</v>
      </c>
      <c r="AR6" s="121">
        <v>0</v>
      </c>
      <c r="AS6" s="121">
        <v>0</v>
      </c>
      <c r="AT6" s="122">
        <f t="shared" si="14"/>
        <v>0</v>
      </c>
      <c r="AU6" s="130">
        <v>0</v>
      </c>
      <c r="AV6" s="125">
        <f t="shared" si="15"/>
        <v>0</v>
      </c>
      <c r="AW6" s="121">
        <v>0</v>
      </c>
      <c r="AX6" s="121">
        <v>0</v>
      </c>
      <c r="AY6" s="121">
        <v>0</v>
      </c>
      <c r="AZ6" s="122">
        <f t="shared" si="16"/>
        <v>0</v>
      </c>
    </row>
    <row r="7" spans="1:52">
      <c r="A7" s="202" t="s">
        <v>31</v>
      </c>
      <c r="B7" s="316" t="s">
        <v>127</v>
      </c>
      <c r="C7" s="130">
        <f>IROP!K52</f>
        <v>237500</v>
      </c>
      <c r="D7" s="125">
        <f t="shared" si="0"/>
        <v>250000</v>
      </c>
      <c r="E7" s="121">
        <f t="shared" si="1"/>
        <v>237500</v>
      </c>
      <c r="F7" s="121">
        <v>0</v>
      </c>
      <c r="G7" s="121">
        <v>0</v>
      </c>
      <c r="H7" s="122">
        <f t="shared" ref="H7" si="20">C7/0.95*0.05</f>
        <v>12500</v>
      </c>
      <c r="I7" s="130">
        <f>IROP!I4</f>
        <v>237500</v>
      </c>
      <c r="J7" s="121">
        <v>0</v>
      </c>
      <c r="K7" s="121">
        <f t="shared" si="2"/>
        <v>237500</v>
      </c>
      <c r="L7" s="121">
        <f t="shared" si="17"/>
        <v>237500</v>
      </c>
      <c r="M7" s="121">
        <f t="shared" si="18"/>
        <v>237500</v>
      </c>
      <c r="N7" s="121">
        <v>0</v>
      </c>
      <c r="O7" s="121">
        <f>S35</f>
        <v>0</v>
      </c>
      <c r="P7" s="122">
        <f>U35</f>
        <v>0</v>
      </c>
      <c r="Q7" s="130">
        <v>0</v>
      </c>
      <c r="R7" s="125">
        <f t="shared" si="3"/>
        <v>0</v>
      </c>
      <c r="S7" s="121">
        <f t="shared" si="4"/>
        <v>0</v>
      </c>
      <c r="T7" s="121">
        <v>0</v>
      </c>
      <c r="U7" s="121">
        <v>0</v>
      </c>
      <c r="V7" s="122">
        <f t="shared" si="19"/>
        <v>0</v>
      </c>
      <c r="W7" s="130">
        <v>0</v>
      </c>
      <c r="X7" s="125">
        <f t="shared" si="5"/>
        <v>0</v>
      </c>
      <c r="Y7" s="121">
        <f t="shared" si="6"/>
        <v>0</v>
      </c>
      <c r="Z7" s="121">
        <v>0</v>
      </c>
      <c r="AA7" s="121">
        <v>0</v>
      </c>
      <c r="AB7" s="122">
        <f t="shared" si="7"/>
        <v>0</v>
      </c>
      <c r="AC7" s="130">
        <v>0</v>
      </c>
      <c r="AD7" s="125">
        <f t="shared" si="8"/>
        <v>0</v>
      </c>
      <c r="AE7" s="121">
        <v>0</v>
      </c>
      <c r="AF7" s="121">
        <v>0</v>
      </c>
      <c r="AG7" s="121">
        <v>0</v>
      </c>
      <c r="AH7" s="122">
        <f t="shared" si="9"/>
        <v>0</v>
      </c>
      <c r="AI7" s="130">
        <v>0</v>
      </c>
      <c r="AJ7" s="125">
        <f t="shared" si="10"/>
        <v>0</v>
      </c>
      <c r="AK7" s="121">
        <f t="shared" si="11"/>
        <v>0</v>
      </c>
      <c r="AL7" s="121">
        <v>0</v>
      </c>
      <c r="AM7" s="121">
        <v>0</v>
      </c>
      <c r="AN7" s="122">
        <f t="shared" si="12"/>
        <v>0</v>
      </c>
      <c r="AO7" s="130">
        <v>0</v>
      </c>
      <c r="AP7" s="125">
        <f t="shared" si="13"/>
        <v>0</v>
      </c>
      <c r="AQ7" s="121">
        <v>0</v>
      </c>
      <c r="AR7" s="121">
        <v>0</v>
      </c>
      <c r="AS7" s="121">
        <v>0</v>
      </c>
      <c r="AT7" s="122">
        <f t="shared" si="14"/>
        <v>0</v>
      </c>
      <c r="AU7" s="130">
        <v>0</v>
      </c>
      <c r="AV7" s="125">
        <f t="shared" si="15"/>
        <v>0</v>
      </c>
      <c r="AW7" s="121">
        <v>0</v>
      </c>
      <c r="AX7" s="121">
        <v>0</v>
      </c>
      <c r="AY7" s="121">
        <v>0</v>
      </c>
      <c r="AZ7" s="122">
        <f t="shared" si="16"/>
        <v>0</v>
      </c>
    </row>
    <row r="8" spans="1:52" ht="13.5" thickBot="1">
      <c r="A8" s="202" t="s">
        <v>13</v>
      </c>
      <c r="B8" s="316" t="s">
        <v>127</v>
      </c>
      <c r="C8" s="146">
        <f>IROP!K53</f>
        <v>4370000</v>
      </c>
      <c r="D8" s="149">
        <f t="shared" si="0"/>
        <v>4600000</v>
      </c>
      <c r="E8" s="147">
        <f t="shared" si="1"/>
        <v>4370000</v>
      </c>
      <c r="F8" s="147">
        <v>0</v>
      </c>
      <c r="G8" s="147">
        <f t="shared" ref="G8" si="21">C8/0.95*0.05</f>
        <v>230000</v>
      </c>
      <c r="H8" s="148">
        <v>0</v>
      </c>
      <c r="I8" s="146">
        <f>IROP!I6</f>
        <v>1615000</v>
      </c>
      <c r="J8" s="147">
        <f>IROP!I9</f>
        <v>2755000</v>
      </c>
      <c r="K8" s="147">
        <f>SUM(I8:J8)</f>
        <v>4370000</v>
      </c>
      <c r="L8" s="147">
        <f t="shared" si="17"/>
        <v>4600000</v>
      </c>
      <c r="M8" s="147">
        <f t="shared" si="18"/>
        <v>4370000</v>
      </c>
      <c r="N8" s="147">
        <v>0</v>
      </c>
      <c r="O8" s="147">
        <f>K8/0.95*0.05</f>
        <v>230000</v>
      </c>
      <c r="P8" s="148">
        <v>0</v>
      </c>
      <c r="Q8" s="146">
        <v>0</v>
      </c>
      <c r="R8" s="149">
        <f t="shared" si="3"/>
        <v>0</v>
      </c>
      <c r="S8" s="147">
        <f t="shared" si="4"/>
        <v>0</v>
      </c>
      <c r="T8" s="147">
        <v>0</v>
      </c>
      <c r="U8" s="147">
        <v>0</v>
      </c>
      <c r="V8" s="148">
        <f t="shared" si="19"/>
        <v>0</v>
      </c>
      <c r="W8" s="146">
        <v>0</v>
      </c>
      <c r="X8" s="149">
        <f t="shared" si="5"/>
        <v>0</v>
      </c>
      <c r="Y8" s="147">
        <f t="shared" si="6"/>
        <v>0</v>
      </c>
      <c r="Z8" s="147">
        <v>0</v>
      </c>
      <c r="AA8" s="147">
        <v>0</v>
      </c>
      <c r="AB8" s="148">
        <f t="shared" si="7"/>
        <v>0</v>
      </c>
      <c r="AC8" s="146">
        <v>0</v>
      </c>
      <c r="AD8" s="149">
        <f t="shared" si="8"/>
        <v>0</v>
      </c>
      <c r="AE8" s="147">
        <v>0</v>
      </c>
      <c r="AF8" s="147">
        <v>0</v>
      </c>
      <c r="AG8" s="147">
        <v>0</v>
      </c>
      <c r="AH8" s="148">
        <f t="shared" si="9"/>
        <v>0</v>
      </c>
      <c r="AI8" s="146">
        <v>0</v>
      </c>
      <c r="AJ8" s="149">
        <f t="shared" si="10"/>
        <v>0</v>
      </c>
      <c r="AK8" s="147">
        <f t="shared" si="11"/>
        <v>0</v>
      </c>
      <c r="AL8" s="147">
        <v>0</v>
      </c>
      <c r="AM8" s="147">
        <v>0</v>
      </c>
      <c r="AN8" s="148">
        <f t="shared" si="12"/>
        <v>0</v>
      </c>
      <c r="AO8" s="146">
        <v>0</v>
      </c>
      <c r="AP8" s="149">
        <f t="shared" si="13"/>
        <v>0</v>
      </c>
      <c r="AQ8" s="147">
        <v>0</v>
      </c>
      <c r="AR8" s="147">
        <v>0</v>
      </c>
      <c r="AS8" s="147">
        <v>0</v>
      </c>
      <c r="AT8" s="148">
        <f t="shared" si="14"/>
        <v>0</v>
      </c>
      <c r="AU8" s="146">
        <v>0</v>
      </c>
      <c r="AV8" s="149">
        <f t="shared" si="15"/>
        <v>0</v>
      </c>
      <c r="AW8" s="147">
        <v>0</v>
      </c>
      <c r="AX8" s="147">
        <v>0</v>
      </c>
      <c r="AY8" s="147">
        <v>0</v>
      </c>
      <c r="AZ8" s="148">
        <f t="shared" si="16"/>
        <v>0</v>
      </c>
    </row>
    <row r="9" spans="1:52" ht="13.5" thickBot="1">
      <c r="A9" s="153" t="s">
        <v>5</v>
      </c>
      <c r="B9" s="199"/>
      <c r="C9" s="205">
        <f>SUM(C4:C8)</f>
        <v>39277550.5</v>
      </c>
      <c r="D9" s="151">
        <f t="shared" si="0"/>
        <v>41344790</v>
      </c>
      <c r="E9" s="150">
        <f t="shared" ref="E9:AZ9" si="22">SUM(E4:E8)</f>
        <v>39277550.5</v>
      </c>
      <c r="F9" s="150">
        <f t="shared" si="22"/>
        <v>0</v>
      </c>
      <c r="G9" s="150">
        <f t="shared" si="22"/>
        <v>1959739.5</v>
      </c>
      <c r="H9" s="152">
        <f t="shared" si="22"/>
        <v>107500</v>
      </c>
      <c r="I9" s="150">
        <f t="shared" si="22"/>
        <v>16292500</v>
      </c>
      <c r="J9" s="150">
        <f t="shared" si="22"/>
        <v>2755000</v>
      </c>
      <c r="K9" s="150">
        <f t="shared" si="22"/>
        <v>19047500</v>
      </c>
      <c r="L9" s="151">
        <f>SUM(L4:L8)</f>
        <v>20037500</v>
      </c>
      <c r="M9" s="151">
        <f>SUM(M4:M8)</f>
        <v>19047500</v>
      </c>
      <c r="N9" s="151">
        <v>0</v>
      </c>
      <c r="O9" s="151">
        <f>SUM(O4:O8)</f>
        <v>930000</v>
      </c>
      <c r="P9" s="229">
        <f>SUM(P4:P8)</f>
        <v>60000</v>
      </c>
      <c r="Q9" s="150">
        <f t="shared" si="22"/>
        <v>12255000</v>
      </c>
      <c r="R9" s="150">
        <f>SUM(R4:R8)</f>
        <v>12900000</v>
      </c>
      <c r="S9" s="150">
        <f t="shared" si="22"/>
        <v>12255000</v>
      </c>
      <c r="T9" s="150">
        <f t="shared" si="22"/>
        <v>0</v>
      </c>
      <c r="U9" s="150">
        <f t="shared" si="22"/>
        <v>645000</v>
      </c>
      <c r="V9" s="150">
        <f t="shared" si="22"/>
        <v>0</v>
      </c>
      <c r="W9" s="150">
        <f t="shared" si="22"/>
        <v>5415000</v>
      </c>
      <c r="X9" s="150">
        <f t="shared" si="22"/>
        <v>5700000</v>
      </c>
      <c r="Y9" s="150">
        <f t="shared" si="22"/>
        <v>5415000</v>
      </c>
      <c r="Z9" s="150">
        <f t="shared" si="22"/>
        <v>0</v>
      </c>
      <c r="AA9" s="150">
        <f t="shared" si="22"/>
        <v>250000</v>
      </c>
      <c r="AB9" s="150">
        <f t="shared" si="22"/>
        <v>35000</v>
      </c>
      <c r="AC9" s="150">
        <f t="shared" si="22"/>
        <v>0</v>
      </c>
      <c r="AD9" s="150">
        <f t="shared" si="22"/>
        <v>0</v>
      </c>
      <c r="AE9" s="150">
        <f t="shared" si="22"/>
        <v>0</v>
      </c>
      <c r="AF9" s="150">
        <f t="shared" si="22"/>
        <v>0</v>
      </c>
      <c r="AG9" s="150">
        <f t="shared" si="22"/>
        <v>0</v>
      </c>
      <c r="AH9" s="150">
        <f t="shared" si="22"/>
        <v>0</v>
      </c>
      <c r="AI9" s="150">
        <f t="shared" si="22"/>
        <v>2560050.5</v>
      </c>
      <c r="AJ9" s="150">
        <f t="shared" si="22"/>
        <v>2694790</v>
      </c>
      <c r="AK9" s="150">
        <f t="shared" si="22"/>
        <v>2560050.5</v>
      </c>
      <c r="AL9" s="150">
        <f t="shared" si="22"/>
        <v>0</v>
      </c>
      <c r="AM9" s="150">
        <f t="shared" si="22"/>
        <v>134739.5</v>
      </c>
      <c r="AN9" s="150">
        <f t="shared" si="22"/>
        <v>0</v>
      </c>
      <c r="AO9" s="150">
        <f t="shared" si="22"/>
        <v>0</v>
      </c>
      <c r="AP9" s="150">
        <f t="shared" si="22"/>
        <v>0</v>
      </c>
      <c r="AQ9" s="150">
        <f t="shared" si="22"/>
        <v>0</v>
      </c>
      <c r="AR9" s="150">
        <f t="shared" si="22"/>
        <v>0</v>
      </c>
      <c r="AS9" s="150">
        <f t="shared" si="22"/>
        <v>0</v>
      </c>
      <c r="AT9" s="150">
        <f t="shared" si="22"/>
        <v>0</v>
      </c>
      <c r="AU9" s="150">
        <f t="shared" si="22"/>
        <v>0</v>
      </c>
      <c r="AV9" s="150">
        <f t="shared" si="22"/>
        <v>0</v>
      </c>
      <c r="AW9" s="150">
        <f t="shared" si="22"/>
        <v>0</v>
      </c>
      <c r="AX9" s="150">
        <f t="shared" si="22"/>
        <v>0</v>
      </c>
      <c r="AY9" s="150">
        <f t="shared" si="22"/>
        <v>0</v>
      </c>
      <c r="AZ9" s="152">
        <f t="shared" si="22"/>
        <v>0</v>
      </c>
    </row>
    <row r="10" spans="1:52" s="230" customFormat="1">
      <c r="A10" s="207" t="s">
        <v>64</v>
      </c>
      <c r="B10" s="248" t="s">
        <v>312</v>
      </c>
      <c r="C10" s="228"/>
      <c r="D10" s="228"/>
      <c r="E10" s="228"/>
      <c r="F10" s="228"/>
      <c r="G10" s="228"/>
      <c r="H10" s="228"/>
      <c r="I10" s="245"/>
      <c r="J10" s="246"/>
      <c r="K10" s="246"/>
      <c r="L10" s="246"/>
      <c r="M10" s="246"/>
      <c r="N10" s="246"/>
      <c r="O10" s="246"/>
      <c r="P10" s="247"/>
      <c r="Q10" s="208"/>
      <c r="R10" s="208"/>
      <c r="S10" s="208"/>
      <c r="T10" s="208"/>
      <c r="U10" s="208"/>
      <c r="V10" s="208"/>
      <c r="W10" s="245"/>
      <c r="X10" s="246"/>
      <c r="Y10" s="246"/>
      <c r="Z10" s="246"/>
      <c r="AA10" s="246"/>
      <c r="AB10" s="247"/>
      <c r="AC10" s="208"/>
      <c r="AD10" s="208"/>
      <c r="AE10" s="208"/>
      <c r="AF10" s="208"/>
      <c r="AG10" s="208"/>
      <c r="AH10" s="208"/>
      <c r="AI10" s="245"/>
      <c r="AJ10" s="246"/>
      <c r="AK10" s="246"/>
      <c r="AL10" s="246"/>
      <c r="AM10" s="246"/>
      <c r="AN10" s="247"/>
      <c r="AO10" s="245"/>
      <c r="AP10" s="246"/>
      <c r="AQ10" s="246"/>
      <c r="AR10" s="246"/>
      <c r="AS10" s="246"/>
      <c r="AT10" s="247"/>
      <c r="AU10" s="245"/>
      <c r="AV10" s="246"/>
      <c r="AW10" s="246"/>
      <c r="AX10" s="246"/>
      <c r="AY10" s="246"/>
      <c r="AZ10" s="247"/>
    </row>
    <row r="11" spans="1:52" s="230" customFormat="1">
      <c r="A11" s="231" t="s">
        <v>65</v>
      </c>
      <c r="B11" s="249" t="s">
        <v>97</v>
      </c>
      <c r="C11" s="212">
        <f>PRV!J6</f>
        <v>600000</v>
      </c>
      <c r="D11" s="210">
        <f>PRV!Q6</f>
        <v>600000</v>
      </c>
      <c r="E11" s="210">
        <f>PRV!M6</f>
        <v>450000</v>
      </c>
      <c r="F11" s="210">
        <f>PRV!N6</f>
        <v>150000</v>
      </c>
      <c r="G11" s="210">
        <f>PRV!O6</f>
        <v>0</v>
      </c>
      <c r="H11" s="242">
        <v>0</v>
      </c>
      <c r="I11" s="209">
        <v>0</v>
      </c>
      <c r="J11" s="210">
        <v>0</v>
      </c>
      <c r="K11" s="210">
        <f>SUM(I11:J11)</f>
        <v>0</v>
      </c>
      <c r="L11" s="210">
        <f>(100*I11)/100</f>
        <v>0</v>
      </c>
      <c r="M11" s="210">
        <f>K11-N11</f>
        <v>0</v>
      </c>
      <c r="N11" s="223">
        <f>K11*0.25</f>
        <v>0</v>
      </c>
      <c r="O11" s="210">
        <f>L11-K11</f>
        <v>0</v>
      </c>
      <c r="P11" s="211">
        <v>0</v>
      </c>
      <c r="Q11" s="212">
        <f>PRV!D6</f>
        <v>300000</v>
      </c>
      <c r="R11" s="210">
        <f>(100*Q11)/100</f>
        <v>300000</v>
      </c>
      <c r="S11" s="210">
        <f>Q11-T11</f>
        <v>225000</v>
      </c>
      <c r="T11" s="210">
        <f>Q11*0.25</f>
        <v>75000</v>
      </c>
      <c r="U11" s="210">
        <f t="shared" ref="U11:U13" si="23">R11-Q11</f>
        <v>0</v>
      </c>
      <c r="V11" s="242">
        <v>0</v>
      </c>
      <c r="W11" s="209">
        <f>PRV!E6</f>
        <v>300000</v>
      </c>
      <c r="X11" s="210">
        <f>(100*W11)/100</f>
        <v>300000</v>
      </c>
      <c r="Y11" s="210">
        <f>W11-Z11</f>
        <v>225000</v>
      </c>
      <c r="Z11" s="210">
        <f>W11*0.25</f>
        <v>75000</v>
      </c>
      <c r="AA11" s="210">
        <f>X11-W11</f>
        <v>0</v>
      </c>
      <c r="AB11" s="211">
        <v>0</v>
      </c>
      <c r="AC11" s="212">
        <v>0</v>
      </c>
      <c r="AD11" s="210">
        <f>(100*AC11)/100</f>
        <v>0</v>
      </c>
      <c r="AE11" s="210">
        <f>AC11-AF11</f>
        <v>0</v>
      </c>
      <c r="AF11" s="210">
        <f>AC11*0.25</f>
        <v>0</v>
      </c>
      <c r="AG11" s="210">
        <f>AD11-AC11</f>
        <v>0</v>
      </c>
      <c r="AH11" s="242">
        <v>0</v>
      </c>
      <c r="AI11" s="209">
        <v>0</v>
      </c>
      <c r="AJ11" s="210">
        <f>(100*AI11)/100</f>
        <v>0</v>
      </c>
      <c r="AK11" s="210">
        <f>AI11-AL11</f>
        <v>0</v>
      </c>
      <c r="AL11" s="210">
        <f>AI11*0.25</f>
        <v>0</v>
      </c>
      <c r="AM11" s="210">
        <f>AJ11-AI11</f>
        <v>0</v>
      </c>
      <c r="AN11" s="211">
        <v>0</v>
      </c>
      <c r="AO11" s="209">
        <v>0</v>
      </c>
      <c r="AP11" s="210">
        <f>(100*AO11)/100</f>
        <v>0</v>
      </c>
      <c r="AQ11" s="210">
        <f>AO11-AR11</f>
        <v>0</v>
      </c>
      <c r="AR11" s="210">
        <f>AO11*0.25</f>
        <v>0</v>
      </c>
      <c r="AS11" s="210">
        <v>0</v>
      </c>
      <c r="AT11" s="211">
        <v>0</v>
      </c>
      <c r="AU11" s="209">
        <v>0</v>
      </c>
      <c r="AV11" s="210">
        <f>(100*AU11)/100</f>
        <v>0</v>
      </c>
      <c r="AW11" s="210">
        <f>AU11-AX11</f>
        <v>0</v>
      </c>
      <c r="AX11" s="210">
        <f>AU11*0.25</f>
        <v>0</v>
      </c>
      <c r="AY11" s="210">
        <v>0</v>
      </c>
      <c r="AZ11" s="211">
        <v>0</v>
      </c>
    </row>
    <row r="12" spans="1:52" s="230" customFormat="1">
      <c r="A12" s="213" t="s">
        <v>66</v>
      </c>
      <c r="B12" s="249" t="s">
        <v>97</v>
      </c>
      <c r="C12" s="212">
        <f>PRV!J7</f>
        <v>500000</v>
      </c>
      <c r="D12" s="210">
        <f>PRV!Q7</f>
        <v>500000</v>
      </c>
      <c r="E12" s="210">
        <f>PRV!M7</f>
        <v>375000</v>
      </c>
      <c r="F12" s="210">
        <f>PRV!N7</f>
        <v>125000</v>
      </c>
      <c r="G12" s="210">
        <f>PRV!O7</f>
        <v>0</v>
      </c>
      <c r="H12" s="242">
        <v>0</v>
      </c>
      <c r="I12" s="209">
        <f>PRV!C7</f>
        <v>500000</v>
      </c>
      <c r="J12" s="210">
        <v>0</v>
      </c>
      <c r="K12" s="210">
        <f t="shared" ref="K12:K19" si="24">SUM(I12:J12)</f>
        <v>500000</v>
      </c>
      <c r="L12" s="210">
        <f>(100*I12)/100</f>
        <v>500000</v>
      </c>
      <c r="M12" s="210">
        <f t="shared" ref="M12:M19" si="25">K12-N12</f>
        <v>375000</v>
      </c>
      <c r="N12" s="223">
        <f t="shared" ref="N12:N19" si="26">K12*0.25</f>
        <v>125000</v>
      </c>
      <c r="O12" s="210">
        <f t="shared" ref="O12:O14" si="27">L12-K12</f>
        <v>0</v>
      </c>
      <c r="P12" s="211">
        <v>0</v>
      </c>
      <c r="Q12" s="212">
        <v>0</v>
      </c>
      <c r="R12" s="210">
        <f>(100*Q12)/100</f>
        <v>0</v>
      </c>
      <c r="S12" s="210">
        <f t="shared" ref="S12:S19" si="28">Q12-T12</f>
        <v>0</v>
      </c>
      <c r="T12" s="210">
        <f t="shared" ref="T12:T19" si="29">Q12*0.25</f>
        <v>0</v>
      </c>
      <c r="U12" s="210">
        <f t="shared" si="23"/>
        <v>0</v>
      </c>
      <c r="V12" s="242">
        <v>0</v>
      </c>
      <c r="W12" s="209">
        <v>0</v>
      </c>
      <c r="X12" s="210">
        <f>(100*W12)/100</f>
        <v>0</v>
      </c>
      <c r="Y12" s="210">
        <f t="shared" ref="Y12:Y19" si="30">W12-Z12</f>
        <v>0</v>
      </c>
      <c r="Z12" s="210">
        <f t="shared" ref="Z12:Z19" si="31">W12*0.25</f>
        <v>0</v>
      </c>
      <c r="AA12" s="210">
        <f t="shared" ref="AA12:AA14" si="32">X12-W12</f>
        <v>0</v>
      </c>
      <c r="AB12" s="211">
        <v>0</v>
      </c>
      <c r="AC12" s="212">
        <v>0</v>
      </c>
      <c r="AD12" s="210">
        <f>(100*AC12)/100</f>
        <v>0</v>
      </c>
      <c r="AE12" s="210">
        <f t="shared" ref="AE12:AE19" si="33">AC12-AF12</f>
        <v>0</v>
      </c>
      <c r="AF12" s="210">
        <f t="shared" ref="AF12:AF19" si="34">AC12*0.25</f>
        <v>0</v>
      </c>
      <c r="AG12" s="210">
        <f t="shared" ref="AG12:AG14" si="35">AD12-AC12</f>
        <v>0</v>
      </c>
      <c r="AH12" s="242">
        <v>0</v>
      </c>
      <c r="AI12" s="209">
        <v>0</v>
      </c>
      <c r="AJ12" s="210">
        <f>(100*AI12)/100</f>
        <v>0</v>
      </c>
      <c r="AK12" s="210">
        <f t="shared" ref="AK12:AK19" si="36">AI12-AL12</f>
        <v>0</v>
      </c>
      <c r="AL12" s="210">
        <f t="shared" ref="AL12:AL19" si="37">AI12*0.25</f>
        <v>0</v>
      </c>
      <c r="AM12" s="210">
        <f t="shared" ref="AM12:AM14" si="38">AJ12-AI12</f>
        <v>0</v>
      </c>
      <c r="AN12" s="211">
        <v>0</v>
      </c>
      <c r="AO12" s="209">
        <v>0</v>
      </c>
      <c r="AP12" s="210">
        <f>(100*AO12)/100</f>
        <v>0</v>
      </c>
      <c r="AQ12" s="210">
        <f t="shared" ref="AQ12:AQ19" si="39">AO12-AR12</f>
        <v>0</v>
      </c>
      <c r="AR12" s="210">
        <f t="shared" ref="AR12:AR19" si="40">AO12*0.25</f>
        <v>0</v>
      </c>
      <c r="AS12" s="210">
        <v>0</v>
      </c>
      <c r="AT12" s="211">
        <v>0</v>
      </c>
      <c r="AU12" s="209">
        <v>0</v>
      </c>
      <c r="AV12" s="210">
        <f>(100*AU12)/100</f>
        <v>0</v>
      </c>
      <c r="AW12" s="210">
        <f t="shared" ref="AW12:AW19" si="41">AU12-AX12</f>
        <v>0</v>
      </c>
      <c r="AX12" s="210">
        <f t="shared" ref="AX12:AX19" si="42">AU12*0.25</f>
        <v>0</v>
      </c>
      <c r="AY12" s="210">
        <v>0</v>
      </c>
      <c r="AZ12" s="211">
        <v>0</v>
      </c>
    </row>
    <row r="13" spans="1:52" s="230" customFormat="1">
      <c r="A13" s="213" t="s">
        <v>67</v>
      </c>
      <c r="B13" s="249" t="s">
        <v>97</v>
      </c>
      <c r="C13" s="212">
        <f>PRV!J8</f>
        <v>600000</v>
      </c>
      <c r="D13" s="210">
        <f>PRV!Q8</f>
        <v>750000</v>
      </c>
      <c r="E13" s="210">
        <f>PRV!M8</f>
        <v>450000</v>
      </c>
      <c r="F13" s="210">
        <f>PRV!N8</f>
        <v>150000</v>
      </c>
      <c r="G13" s="210">
        <f>PRV!O8</f>
        <v>150000</v>
      </c>
      <c r="H13" s="242">
        <v>0</v>
      </c>
      <c r="I13" s="209">
        <v>0</v>
      </c>
      <c r="J13" s="210">
        <v>0</v>
      </c>
      <c r="K13" s="210">
        <f t="shared" si="24"/>
        <v>0</v>
      </c>
      <c r="L13" s="210">
        <f>(100*I13)/80</f>
        <v>0</v>
      </c>
      <c r="M13" s="210">
        <f t="shared" si="25"/>
        <v>0</v>
      </c>
      <c r="N13" s="223">
        <f t="shared" si="26"/>
        <v>0</v>
      </c>
      <c r="O13" s="210">
        <f t="shared" si="27"/>
        <v>0</v>
      </c>
      <c r="P13" s="211">
        <v>0</v>
      </c>
      <c r="Q13" s="212">
        <v>0</v>
      </c>
      <c r="R13" s="210">
        <f>(100*Q13)/80</f>
        <v>0</v>
      </c>
      <c r="S13" s="210">
        <f t="shared" si="28"/>
        <v>0</v>
      </c>
      <c r="T13" s="210">
        <f t="shared" si="29"/>
        <v>0</v>
      </c>
      <c r="U13" s="210">
        <f t="shared" si="23"/>
        <v>0</v>
      </c>
      <c r="V13" s="242">
        <v>0</v>
      </c>
      <c r="W13" s="209">
        <f>PRV!E8</f>
        <v>600000</v>
      </c>
      <c r="X13" s="210">
        <f>(100*W13)/80</f>
        <v>750000</v>
      </c>
      <c r="Y13" s="210">
        <f t="shared" si="30"/>
        <v>450000</v>
      </c>
      <c r="Z13" s="210">
        <f t="shared" si="31"/>
        <v>150000</v>
      </c>
      <c r="AA13" s="210">
        <f t="shared" si="32"/>
        <v>150000</v>
      </c>
      <c r="AB13" s="211">
        <v>0</v>
      </c>
      <c r="AC13" s="212">
        <v>0</v>
      </c>
      <c r="AD13" s="210">
        <f>(100*AC13)/80</f>
        <v>0</v>
      </c>
      <c r="AE13" s="210">
        <f t="shared" si="33"/>
        <v>0</v>
      </c>
      <c r="AF13" s="210">
        <f t="shared" si="34"/>
        <v>0</v>
      </c>
      <c r="AG13" s="210">
        <f t="shared" si="35"/>
        <v>0</v>
      </c>
      <c r="AH13" s="242">
        <v>0</v>
      </c>
      <c r="AI13" s="209">
        <v>0</v>
      </c>
      <c r="AJ13" s="210">
        <f>(100*AI13)/80</f>
        <v>0</v>
      </c>
      <c r="AK13" s="210">
        <f t="shared" si="36"/>
        <v>0</v>
      </c>
      <c r="AL13" s="210">
        <f t="shared" si="37"/>
        <v>0</v>
      </c>
      <c r="AM13" s="210">
        <f t="shared" si="38"/>
        <v>0</v>
      </c>
      <c r="AN13" s="211">
        <v>0</v>
      </c>
      <c r="AO13" s="209">
        <v>0</v>
      </c>
      <c r="AP13" s="210">
        <f>(100*AO13)/80</f>
        <v>0</v>
      </c>
      <c r="AQ13" s="210">
        <f t="shared" si="39"/>
        <v>0</v>
      </c>
      <c r="AR13" s="210">
        <f t="shared" si="40"/>
        <v>0</v>
      </c>
      <c r="AS13" s="210">
        <v>0</v>
      </c>
      <c r="AT13" s="211">
        <v>0</v>
      </c>
      <c r="AU13" s="209">
        <v>0</v>
      </c>
      <c r="AV13" s="210">
        <f>(100*AU13)/80</f>
        <v>0</v>
      </c>
      <c r="AW13" s="210">
        <f t="shared" si="41"/>
        <v>0</v>
      </c>
      <c r="AX13" s="210">
        <f t="shared" si="42"/>
        <v>0</v>
      </c>
      <c r="AY13" s="210">
        <v>0</v>
      </c>
      <c r="AZ13" s="211">
        <v>0</v>
      </c>
    </row>
    <row r="14" spans="1:52" s="230" customFormat="1">
      <c r="A14" s="213" t="s">
        <v>72</v>
      </c>
      <c r="B14" s="249" t="s">
        <v>97</v>
      </c>
      <c r="C14" s="212">
        <f>PRV!J9</f>
        <v>7485169</v>
      </c>
      <c r="D14" s="210">
        <f>PRV!Q9</f>
        <v>9356461.25</v>
      </c>
      <c r="E14" s="210">
        <f>PRV!M9</f>
        <v>5613876.75</v>
      </c>
      <c r="F14" s="210">
        <f>PRV!N9</f>
        <v>1871292.25</v>
      </c>
      <c r="G14" s="210">
        <f>PRV!O9</f>
        <v>1871292.25</v>
      </c>
      <c r="H14" s="242">
        <v>0</v>
      </c>
      <c r="I14" s="209">
        <v>0</v>
      </c>
      <c r="J14" s="210">
        <v>0</v>
      </c>
      <c r="K14" s="210">
        <f t="shared" si="24"/>
        <v>0</v>
      </c>
      <c r="L14" s="210">
        <f>(100*I14)/80</f>
        <v>0</v>
      </c>
      <c r="M14" s="210">
        <f t="shared" si="25"/>
        <v>0</v>
      </c>
      <c r="N14" s="223">
        <f t="shared" si="26"/>
        <v>0</v>
      </c>
      <c r="O14" s="210">
        <f t="shared" si="27"/>
        <v>0</v>
      </c>
      <c r="P14" s="211">
        <v>0</v>
      </c>
      <c r="Q14" s="212">
        <f>PRV!D9</f>
        <v>4085169</v>
      </c>
      <c r="R14" s="210">
        <f>(100*Q14)/80</f>
        <v>5106461.25</v>
      </c>
      <c r="S14" s="210">
        <f t="shared" si="28"/>
        <v>3063876.75</v>
      </c>
      <c r="T14" s="210">
        <f t="shared" si="29"/>
        <v>1021292.25</v>
      </c>
      <c r="U14" s="210">
        <f>R14-Q14</f>
        <v>1021292.25</v>
      </c>
      <c r="V14" s="242">
        <v>0</v>
      </c>
      <c r="W14" s="209">
        <v>0</v>
      </c>
      <c r="X14" s="210">
        <f>(100*W14)/80</f>
        <v>0</v>
      </c>
      <c r="Y14" s="210">
        <f t="shared" si="30"/>
        <v>0</v>
      </c>
      <c r="Z14" s="210">
        <f t="shared" si="31"/>
        <v>0</v>
      </c>
      <c r="AA14" s="210">
        <f t="shared" si="32"/>
        <v>0</v>
      </c>
      <c r="AB14" s="211">
        <v>0</v>
      </c>
      <c r="AC14" s="212">
        <f>PRV!F9</f>
        <v>3400000</v>
      </c>
      <c r="AD14" s="210">
        <f>(100*AC14)/80</f>
        <v>4250000</v>
      </c>
      <c r="AE14" s="210">
        <f t="shared" si="33"/>
        <v>2550000</v>
      </c>
      <c r="AF14" s="210">
        <f t="shared" si="34"/>
        <v>850000</v>
      </c>
      <c r="AG14" s="210">
        <f t="shared" si="35"/>
        <v>850000</v>
      </c>
      <c r="AH14" s="242">
        <v>0</v>
      </c>
      <c r="AI14" s="209">
        <v>0</v>
      </c>
      <c r="AJ14" s="210">
        <f>(100*AI14)/80</f>
        <v>0</v>
      </c>
      <c r="AK14" s="210">
        <f t="shared" si="36"/>
        <v>0</v>
      </c>
      <c r="AL14" s="210">
        <f t="shared" si="37"/>
        <v>0</v>
      </c>
      <c r="AM14" s="210">
        <f t="shared" si="38"/>
        <v>0</v>
      </c>
      <c r="AN14" s="211">
        <v>0</v>
      </c>
      <c r="AO14" s="209">
        <v>0</v>
      </c>
      <c r="AP14" s="210">
        <f>(100*AO14)/80</f>
        <v>0</v>
      </c>
      <c r="AQ14" s="210">
        <f t="shared" si="39"/>
        <v>0</v>
      </c>
      <c r="AR14" s="210">
        <f t="shared" si="40"/>
        <v>0</v>
      </c>
      <c r="AS14" s="210">
        <v>0</v>
      </c>
      <c r="AT14" s="211">
        <v>0</v>
      </c>
      <c r="AU14" s="209">
        <v>0</v>
      </c>
      <c r="AV14" s="210">
        <f>(100*AU14)/80</f>
        <v>0</v>
      </c>
      <c r="AW14" s="210">
        <f t="shared" si="41"/>
        <v>0</v>
      </c>
      <c r="AX14" s="210">
        <f t="shared" si="42"/>
        <v>0</v>
      </c>
      <c r="AY14" s="210">
        <v>0</v>
      </c>
      <c r="AZ14" s="211">
        <v>0</v>
      </c>
    </row>
    <row r="15" spans="1:52" s="230" customFormat="1">
      <c r="A15" s="213" t="s">
        <v>73</v>
      </c>
      <c r="B15" s="249" t="s">
        <v>97</v>
      </c>
      <c r="C15" s="212">
        <f>PRV!J10</f>
        <v>3150000</v>
      </c>
      <c r="D15" s="210">
        <f>PRV!Q10</f>
        <v>6300000</v>
      </c>
      <c r="E15" s="210">
        <f>PRV!M10</f>
        <v>2362500</v>
      </c>
      <c r="F15" s="210">
        <f>PRV!N10</f>
        <v>787500</v>
      </c>
      <c r="G15" s="210">
        <v>0</v>
      </c>
      <c r="H15" s="242">
        <f>PRV!P10</f>
        <v>3150000</v>
      </c>
      <c r="I15" s="209">
        <f>PRV!C10</f>
        <v>1700000</v>
      </c>
      <c r="J15" s="210">
        <v>0</v>
      </c>
      <c r="K15" s="210">
        <f t="shared" si="24"/>
        <v>1700000</v>
      </c>
      <c r="L15" s="210">
        <f>(100*I15)/50</f>
        <v>3400000</v>
      </c>
      <c r="M15" s="210">
        <f t="shared" si="25"/>
        <v>1275000</v>
      </c>
      <c r="N15" s="223">
        <f t="shared" si="26"/>
        <v>425000</v>
      </c>
      <c r="O15" s="210">
        <v>0</v>
      </c>
      <c r="P15" s="211">
        <f>L15-K15</f>
        <v>1700000</v>
      </c>
      <c r="Q15" s="212">
        <v>0</v>
      </c>
      <c r="R15" s="210">
        <f>(100*Q15)/50</f>
        <v>0</v>
      </c>
      <c r="S15" s="210">
        <f t="shared" si="28"/>
        <v>0</v>
      </c>
      <c r="T15" s="210">
        <f t="shared" si="29"/>
        <v>0</v>
      </c>
      <c r="U15" s="210">
        <v>0</v>
      </c>
      <c r="V15" s="242">
        <f>R15-Q15</f>
        <v>0</v>
      </c>
      <c r="W15" s="209">
        <v>0</v>
      </c>
      <c r="X15" s="210">
        <f>(100*W15)/50</f>
        <v>0</v>
      </c>
      <c r="Y15" s="210">
        <f t="shared" si="30"/>
        <v>0</v>
      </c>
      <c r="Z15" s="210">
        <f t="shared" si="31"/>
        <v>0</v>
      </c>
      <c r="AA15" s="210">
        <v>0</v>
      </c>
      <c r="AB15" s="211">
        <f>X15-W15</f>
        <v>0</v>
      </c>
      <c r="AC15" s="212">
        <f>PRV!F10</f>
        <v>1900000</v>
      </c>
      <c r="AD15" s="210">
        <f>(100*AC15)/50</f>
        <v>3800000</v>
      </c>
      <c r="AE15" s="210">
        <f t="shared" si="33"/>
        <v>1425000</v>
      </c>
      <c r="AF15" s="210">
        <f t="shared" si="34"/>
        <v>475000</v>
      </c>
      <c r="AG15" s="210">
        <v>0</v>
      </c>
      <c r="AH15" s="242">
        <f>AD15-AC15</f>
        <v>1900000</v>
      </c>
      <c r="AI15" s="209">
        <v>0</v>
      </c>
      <c r="AJ15" s="210">
        <f>(100*AI15)/50</f>
        <v>0</v>
      </c>
      <c r="AK15" s="210">
        <f t="shared" si="36"/>
        <v>0</v>
      </c>
      <c r="AL15" s="210">
        <f t="shared" si="37"/>
        <v>0</v>
      </c>
      <c r="AM15" s="210">
        <v>0</v>
      </c>
      <c r="AN15" s="211">
        <f>AJ15-AI15</f>
        <v>0</v>
      </c>
      <c r="AO15" s="209">
        <v>0</v>
      </c>
      <c r="AP15" s="210">
        <f>(100*AO15)/50</f>
        <v>0</v>
      </c>
      <c r="AQ15" s="210">
        <f t="shared" si="39"/>
        <v>0</v>
      </c>
      <c r="AR15" s="210">
        <f t="shared" si="40"/>
        <v>0</v>
      </c>
      <c r="AS15" s="210">
        <v>0</v>
      </c>
      <c r="AT15" s="211">
        <f>AP15-AO15</f>
        <v>0</v>
      </c>
      <c r="AU15" s="209">
        <v>0</v>
      </c>
      <c r="AV15" s="210">
        <f>(100*AU15)/50</f>
        <v>0</v>
      </c>
      <c r="AW15" s="210">
        <f t="shared" si="41"/>
        <v>0</v>
      </c>
      <c r="AX15" s="210">
        <f t="shared" si="42"/>
        <v>0</v>
      </c>
      <c r="AY15" s="210">
        <v>0</v>
      </c>
      <c r="AZ15" s="211">
        <f>AV15-AU15</f>
        <v>0</v>
      </c>
    </row>
    <row r="16" spans="1:52" s="230" customFormat="1">
      <c r="A16" s="213" t="s">
        <v>71</v>
      </c>
      <c r="B16" s="249" t="s">
        <v>97</v>
      </c>
      <c r="C16" s="212">
        <f>PRV!J11</f>
        <v>500000</v>
      </c>
      <c r="D16" s="210">
        <f>PRV!Q11</f>
        <v>1000000</v>
      </c>
      <c r="E16" s="210">
        <f>PRV!M11</f>
        <v>375000</v>
      </c>
      <c r="F16" s="210">
        <f>PRV!N11</f>
        <v>125000</v>
      </c>
      <c r="G16" s="210">
        <v>0</v>
      </c>
      <c r="H16" s="242">
        <f>PRV!P11</f>
        <v>500000</v>
      </c>
      <c r="I16" s="209">
        <v>0</v>
      </c>
      <c r="J16" s="210">
        <v>0</v>
      </c>
      <c r="K16" s="210">
        <f t="shared" si="24"/>
        <v>0</v>
      </c>
      <c r="L16" s="210">
        <f>(100*I16)/50</f>
        <v>0</v>
      </c>
      <c r="M16" s="210">
        <f t="shared" si="25"/>
        <v>0</v>
      </c>
      <c r="N16" s="223">
        <f t="shared" si="26"/>
        <v>0</v>
      </c>
      <c r="O16" s="210">
        <v>0</v>
      </c>
      <c r="P16" s="211">
        <f t="shared" ref="P16:P19" si="43">L16-K16</f>
        <v>0</v>
      </c>
      <c r="Q16" s="212">
        <f>PRV!D11</f>
        <v>500000</v>
      </c>
      <c r="R16" s="210">
        <f>(100*Q16)/50</f>
        <v>1000000</v>
      </c>
      <c r="S16" s="210">
        <f t="shared" si="28"/>
        <v>375000</v>
      </c>
      <c r="T16" s="210">
        <f t="shared" si="29"/>
        <v>125000</v>
      </c>
      <c r="U16" s="210">
        <v>0</v>
      </c>
      <c r="V16" s="242">
        <f t="shared" ref="V16:V19" si="44">R16-Q16</f>
        <v>500000</v>
      </c>
      <c r="W16" s="209">
        <v>0</v>
      </c>
      <c r="X16" s="210">
        <f>(100*W16)/50</f>
        <v>0</v>
      </c>
      <c r="Y16" s="210">
        <f t="shared" si="30"/>
        <v>0</v>
      </c>
      <c r="Z16" s="210">
        <f t="shared" si="31"/>
        <v>0</v>
      </c>
      <c r="AA16" s="210">
        <v>0</v>
      </c>
      <c r="AB16" s="211">
        <f t="shared" ref="AB16:AB19" si="45">X16-W16</f>
        <v>0</v>
      </c>
      <c r="AC16" s="212">
        <v>0</v>
      </c>
      <c r="AD16" s="210">
        <f>(100*AC16)/50</f>
        <v>0</v>
      </c>
      <c r="AE16" s="210">
        <f t="shared" si="33"/>
        <v>0</v>
      </c>
      <c r="AF16" s="210">
        <f t="shared" si="34"/>
        <v>0</v>
      </c>
      <c r="AG16" s="210">
        <v>0</v>
      </c>
      <c r="AH16" s="242">
        <f t="shared" ref="AH16:AH19" si="46">AD16-AC16</f>
        <v>0</v>
      </c>
      <c r="AI16" s="209">
        <v>0</v>
      </c>
      <c r="AJ16" s="210">
        <f>(100*AI16)/50</f>
        <v>0</v>
      </c>
      <c r="AK16" s="210">
        <f t="shared" si="36"/>
        <v>0</v>
      </c>
      <c r="AL16" s="210">
        <f t="shared" si="37"/>
        <v>0</v>
      </c>
      <c r="AM16" s="210">
        <v>0</v>
      </c>
      <c r="AN16" s="211">
        <f t="shared" ref="AN16:AN19" si="47">AJ16-AI16</f>
        <v>0</v>
      </c>
      <c r="AO16" s="209">
        <v>0</v>
      </c>
      <c r="AP16" s="210">
        <f>(100*AO16)/50</f>
        <v>0</v>
      </c>
      <c r="AQ16" s="210">
        <f t="shared" si="39"/>
        <v>0</v>
      </c>
      <c r="AR16" s="210">
        <f t="shared" si="40"/>
        <v>0</v>
      </c>
      <c r="AS16" s="210">
        <v>0</v>
      </c>
      <c r="AT16" s="211">
        <f t="shared" ref="AT16:AT19" si="48">AP16-AO16</f>
        <v>0</v>
      </c>
      <c r="AU16" s="209">
        <v>0</v>
      </c>
      <c r="AV16" s="210">
        <f>(100*AU16)/50</f>
        <v>0</v>
      </c>
      <c r="AW16" s="210">
        <f t="shared" si="41"/>
        <v>0</v>
      </c>
      <c r="AX16" s="210">
        <f t="shared" si="42"/>
        <v>0</v>
      </c>
      <c r="AY16" s="210">
        <v>0</v>
      </c>
      <c r="AZ16" s="211">
        <f t="shared" ref="AZ16:AZ19" si="49">AV16-AU16</f>
        <v>0</v>
      </c>
    </row>
    <row r="17" spans="1:52" s="230" customFormat="1">
      <c r="A17" s="213" t="s">
        <v>68</v>
      </c>
      <c r="B17" s="249" t="s">
        <v>97</v>
      </c>
      <c r="C17" s="212">
        <f>PRV!J12</f>
        <v>2900000</v>
      </c>
      <c r="D17" s="210">
        <f>PRV!Q12</f>
        <v>6444444.444444444</v>
      </c>
      <c r="E17" s="210">
        <f>PRV!M12</f>
        <v>2175000</v>
      </c>
      <c r="F17" s="210">
        <f>PRV!N12</f>
        <v>725000</v>
      </c>
      <c r="G17" s="210">
        <v>0</v>
      </c>
      <c r="H17" s="242">
        <f>PRV!P12</f>
        <v>3544444.444444444</v>
      </c>
      <c r="I17" s="209">
        <f>PRV!C12</f>
        <v>1400000</v>
      </c>
      <c r="J17" s="210">
        <v>0</v>
      </c>
      <c r="K17" s="210">
        <f t="shared" si="24"/>
        <v>1400000</v>
      </c>
      <c r="L17" s="210">
        <f>(100*I17)/45</f>
        <v>3111111.111111111</v>
      </c>
      <c r="M17" s="210">
        <f t="shared" si="25"/>
        <v>1050000</v>
      </c>
      <c r="N17" s="223">
        <f t="shared" si="26"/>
        <v>350000</v>
      </c>
      <c r="O17" s="210">
        <v>0</v>
      </c>
      <c r="P17" s="211">
        <f t="shared" si="43"/>
        <v>1711111.111111111</v>
      </c>
      <c r="Q17" s="212">
        <v>0</v>
      </c>
      <c r="R17" s="210">
        <f>(100*Q17)/45</f>
        <v>0</v>
      </c>
      <c r="S17" s="210">
        <f t="shared" si="28"/>
        <v>0</v>
      </c>
      <c r="T17" s="210">
        <f t="shared" si="29"/>
        <v>0</v>
      </c>
      <c r="U17" s="210">
        <v>0</v>
      </c>
      <c r="V17" s="242">
        <f t="shared" si="44"/>
        <v>0</v>
      </c>
      <c r="W17" s="209">
        <f>PRV!E12</f>
        <v>1500000</v>
      </c>
      <c r="X17" s="210">
        <f>(100*W17)/45</f>
        <v>3333333.3333333335</v>
      </c>
      <c r="Y17" s="210">
        <f t="shared" si="30"/>
        <v>1125000</v>
      </c>
      <c r="Z17" s="210">
        <f t="shared" si="31"/>
        <v>375000</v>
      </c>
      <c r="AA17" s="210">
        <v>0</v>
      </c>
      <c r="AB17" s="211">
        <f t="shared" si="45"/>
        <v>1833333.3333333335</v>
      </c>
      <c r="AC17" s="212">
        <v>0</v>
      </c>
      <c r="AD17" s="210">
        <f>(100*AC17)/45</f>
        <v>0</v>
      </c>
      <c r="AE17" s="210">
        <f t="shared" si="33"/>
        <v>0</v>
      </c>
      <c r="AF17" s="210">
        <f t="shared" si="34"/>
        <v>0</v>
      </c>
      <c r="AG17" s="210">
        <v>0</v>
      </c>
      <c r="AH17" s="242">
        <f t="shared" si="46"/>
        <v>0</v>
      </c>
      <c r="AI17" s="209">
        <v>0</v>
      </c>
      <c r="AJ17" s="210">
        <f>(100*AI17)/45</f>
        <v>0</v>
      </c>
      <c r="AK17" s="210">
        <f t="shared" si="36"/>
        <v>0</v>
      </c>
      <c r="AL17" s="210">
        <f t="shared" si="37"/>
        <v>0</v>
      </c>
      <c r="AM17" s="210">
        <v>0</v>
      </c>
      <c r="AN17" s="211">
        <f t="shared" si="47"/>
        <v>0</v>
      </c>
      <c r="AO17" s="209">
        <v>0</v>
      </c>
      <c r="AP17" s="210">
        <f>(100*AO17)/45</f>
        <v>0</v>
      </c>
      <c r="AQ17" s="210">
        <f t="shared" si="39"/>
        <v>0</v>
      </c>
      <c r="AR17" s="210">
        <f t="shared" si="40"/>
        <v>0</v>
      </c>
      <c r="AS17" s="210">
        <v>0</v>
      </c>
      <c r="AT17" s="211">
        <f t="shared" si="48"/>
        <v>0</v>
      </c>
      <c r="AU17" s="209">
        <v>0</v>
      </c>
      <c r="AV17" s="210">
        <f>(100*AU17)/45</f>
        <v>0</v>
      </c>
      <c r="AW17" s="210">
        <f t="shared" si="41"/>
        <v>0</v>
      </c>
      <c r="AX17" s="210">
        <f t="shared" si="42"/>
        <v>0</v>
      </c>
      <c r="AY17" s="210">
        <v>0</v>
      </c>
      <c r="AZ17" s="211">
        <f t="shared" si="49"/>
        <v>0</v>
      </c>
    </row>
    <row r="18" spans="1:52" s="230" customFormat="1">
      <c r="A18" s="213" t="s">
        <v>69</v>
      </c>
      <c r="B18" s="249" t="s">
        <v>97</v>
      </c>
      <c r="C18" s="212">
        <f>PRV!J13</f>
        <v>900000</v>
      </c>
      <c r="D18" s="210">
        <f>PRV!Q13</f>
        <v>2000000</v>
      </c>
      <c r="E18" s="210">
        <f>PRV!M13</f>
        <v>675000</v>
      </c>
      <c r="F18" s="210">
        <f>PRV!N13</f>
        <v>225000</v>
      </c>
      <c r="G18" s="210">
        <v>0</v>
      </c>
      <c r="H18" s="242">
        <f>PRV!P13</f>
        <v>1100000</v>
      </c>
      <c r="I18" s="209">
        <v>0</v>
      </c>
      <c r="J18" s="210">
        <v>0</v>
      </c>
      <c r="K18" s="210">
        <f t="shared" si="24"/>
        <v>0</v>
      </c>
      <c r="L18" s="210">
        <f>(100*I18)/45</f>
        <v>0</v>
      </c>
      <c r="M18" s="210">
        <f t="shared" si="25"/>
        <v>0</v>
      </c>
      <c r="N18" s="223">
        <f t="shared" si="26"/>
        <v>0</v>
      </c>
      <c r="O18" s="210">
        <v>0</v>
      </c>
      <c r="P18" s="211">
        <f t="shared" si="43"/>
        <v>0</v>
      </c>
      <c r="Q18" s="212">
        <f>PRV!D13</f>
        <v>450000</v>
      </c>
      <c r="R18" s="210">
        <f>(100*Q18)/45</f>
        <v>1000000</v>
      </c>
      <c r="S18" s="210">
        <f t="shared" si="28"/>
        <v>337500</v>
      </c>
      <c r="T18" s="210">
        <f t="shared" si="29"/>
        <v>112500</v>
      </c>
      <c r="U18" s="210">
        <v>0</v>
      </c>
      <c r="V18" s="242">
        <f t="shared" si="44"/>
        <v>550000</v>
      </c>
      <c r="W18" s="209">
        <v>0</v>
      </c>
      <c r="X18" s="210">
        <f>(100*W18)/45</f>
        <v>0</v>
      </c>
      <c r="Y18" s="210">
        <f t="shared" si="30"/>
        <v>0</v>
      </c>
      <c r="Z18" s="210">
        <f t="shared" si="31"/>
        <v>0</v>
      </c>
      <c r="AA18" s="210">
        <v>0</v>
      </c>
      <c r="AB18" s="211">
        <f t="shared" si="45"/>
        <v>0</v>
      </c>
      <c r="AC18" s="212">
        <v>0</v>
      </c>
      <c r="AD18" s="210">
        <f>(100*AC18)/45</f>
        <v>0</v>
      </c>
      <c r="AE18" s="210">
        <f t="shared" si="33"/>
        <v>0</v>
      </c>
      <c r="AF18" s="210">
        <f t="shared" si="34"/>
        <v>0</v>
      </c>
      <c r="AG18" s="210">
        <v>0</v>
      </c>
      <c r="AH18" s="242">
        <f t="shared" si="46"/>
        <v>0</v>
      </c>
      <c r="AI18" s="209">
        <v>0</v>
      </c>
      <c r="AJ18" s="210">
        <f>(100*AI18)/45</f>
        <v>0</v>
      </c>
      <c r="AK18" s="210">
        <f t="shared" si="36"/>
        <v>0</v>
      </c>
      <c r="AL18" s="210">
        <f t="shared" si="37"/>
        <v>0</v>
      </c>
      <c r="AM18" s="210">
        <v>0</v>
      </c>
      <c r="AN18" s="211">
        <f t="shared" si="47"/>
        <v>0</v>
      </c>
      <c r="AO18" s="209">
        <v>0</v>
      </c>
      <c r="AP18" s="210">
        <f>(100*AO18)/45</f>
        <v>0</v>
      </c>
      <c r="AQ18" s="210">
        <f t="shared" si="39"/>
        <v>0</v>
      </c>
      <c r="AR18" s="210">
        <f t="shared" si="40"/>
        <v>0</v>
      </c>
      <c r="AS18" s="210">
        <v>0</v>
      </c>
      <c r="AT18" s="211">
        <f t="shared" si="48"/>
        <v>0</v>
      </c>
      <c r="AU18" s="209">
        <v>0</v>
      </c>
      <c r="AV18" s="210">
        <f>(100*AU18)/45</f>
        <v>0</v>
      </c>
      <c r="AW18" s="210">
        <f t="shared" si="41"/>
        <v>0</v>
      </c>
      <c r="AX18" s="210">
        <f t="shared" si="42"/>
        <v>0</v>
      </c>
      <c r="AY18" s="210">
        <v>0</v>
      </c>
      <c r="AZ18" s="211">
        <f t="shared" si="49"/>
        <v>0</v>
      </c>
    </row>
    <row r="19" spans="1:52" s="230" customFormat="1" ht="13.5" thickBot="1">
      <c r="A19" s="213" t="s">
        <v>70</v>
      </c>
      <c r="B19" s="250" t="s">
        <v>117</v>
      </c>
      <c r="C19" s="235">
        <f>PRV!J14</f>
        <v>793696</v>
      </c>
      <c r="D19" s="233">
        <f>PRV!Q14</f>
        <v>881884.4444444445</v>
      </c>
      <c r="E19" s="233">
        <f>PRV!M14</f>
        <v>595272</v>
      </c>
      <c r="F19" s="233">
        <f>PRV!N14</f>
        <v>198424</v>
      </c>
      <c r="G19" s="233">
        <v>0</v>
      </c>
      <c r="H19" s="243">
        <f>PRV!P14</f>
        <v>88188.444444444496</v>
      </c>
      <c r="I19" s="232">
        <f>PRV!C14</f>
        <v>0</v>
      </c>
      <c r="J19" s="233">
        <v>0</v>
      </c>
      <c r="K19" s="233">
        <f t="shared" si="24"/>
        <v>0</v>
      </c>
      <c r="L19" s="233">
        <f>(100*I19)/90</f>
        <v>0</v>
      </c>
      <c r="M19" s="233">
        <f t="shared" si="25"/>
        <v>0</v>
      </c>
      <c r="N19" s="236">
        <f t="shared" si="26"/>
        <v>0</v>
      </c>
      <c r="O19" s="233">
        <v>0</v>
      </c>
      <c r="P19" s="234">
        <f t="shared" si="43"/>
        <v>0</v>
      </c>
      <c r="Q19" s="235">
        <f>PRV!D14</f>
        <v>250000</v>
      </c>
      <c r="R19" s="233">
        <f>(100*Q19)/90</f>
        <v>277777.77777777775</v>
      </c>
      <c r="S19" s="233">
        <f t="shared" si="28"/>
        <v>187500</v>
      </c>
      <c r="T19" s="233">
        <f t="shared" si="29"/>
        <v>62500</v>
      </c>
      <c r="U19" s="233">
        <v>0</v>
      </c>
      <c r="V19" s="243">
        <f t="shared" si="44"/>
        <v>27777.777777777752</v>
      </c>
      <c r="W19" s="232">
        <f>PRV!E14</f>
        <v>150000</v>
      </c>
      <c r="X19" s="233">
        <f>(100*W19)/90</f>
        <v>166666.66666666666</v>
      </c>
      <c r="Y19" s="233">
        <f t="shared" si="30"/>
        <v>112500</v>
      </c>
      <c r="Z19" s="233">
        <f t="shared" si="31"/>
        <v>37500</v>
      </c>
      <c r="AA19" s="233">
        <v>0</v>
      </c>
      <c r="AB19" s="234">
        <f t="shared" si="45"/>
        <v>16666.666666666657</v>
      </c>
      <c r="AC19" s="235">
        <f>PRV!F14</f>
        <v>110000</v>
      </c>
      <c r="AD19" s="233">
        <f>(100*AC19)/90</f>
        <v>122222.22222222222</v>
      </c>
      <c r="AE19" s="233">
        <f t="shared" si="33"/>
        <v>82500</v>
      </c>
      <c r="AF19" s="233">
        <f t="shared" si="34"/>
        <v>27500</v>
      </c>
      <c r="AG19" s="233">
        <v>0</v>
      </c>
      <c r="AH19" s="243">
        <f t="shared" si="46"/>
        <v>12222.222222222219</v>
      </c>
      <c r="AI19" s="232">
        <f>PRV!G14</f>
        <v>110000</v>
      </c>
      <c r="AJ19" s="233">
        <f>(100*AI19)/90</f>
        <v>122222.22222222222</v>
      </c>
      <c r="AK19" s="233">
        <f t="shared" si="36"/>
        <v>82500</v>
      </c>
      <c r="AL19" s="233">
        <f t="shared" si="37"/>
        <v>27500</v>
      </c>
      <c r="AM19" s="233">
        <v>0</v>
      </c>
      <c r="AN19" s="234">
        <f t="shared" si="47"/>
        <v>12222.222222222219</v>
      </c>
      <c r="AO19" s="232">
        <f>PRV!H14</f>
        <v>100000</v>
      </c>
      <c r="AP19" s="233">
        <f>(100*AO19)/90</f>
        <v>111111.11111111111</v>
      </c>
      <c r="AQ19" s="233">
        <f t="shared" si="39"/>
        <v>75000</v>
      </c>
      <c r="AR19" s="233">
        <f t="shared" si="40"/>
        <v>25000</v>
      </c>
      <c r="AS19" s="233">
        <v>0</v>
      </c>
      <c r="AT19" s="234">
        <f t="shared" si="48"/>
        <v>11111.111111111109</v>
      </c>
      <c r="AU19" s="232">
        <f>PRV!I14</f>
        <v>73696</v>
      </c>
      <c r="AV19" s="233">
        <f>(100*AU19)/90</f>
        <v>81884.444444444438</v>
      </c>
      <c r="AW19" s="233">
        <f t="shared" si="41"/>
        <v>55272</v>
      </c>
      <c r="AX19" s="233">
        <f t="shared" si="42"/>
        <v>18424</v>
      </c>
      <c r="AY19" s="233">
        <v>0</v>
      </c>
      <c r="AZ19" s="234">
        <f t="shared" si="49"/>
        <v>8188.444444444438</v>
      </c>
    </row>
    <row r="20" spans="1:52" s="230" customFormat="1" ht="13.5" thickBot="1">
      <c r="A20" s="251" t="s">
        <v>5</v>
      </c>
      <c r="B20" s="252"/>
      <c r="C20" s="253">
        <f>SUM(C11:C19)</f>
        <v>17428865</v>
      </c>
      <c r="D20" s="254">
        <f t="shared" ref="D20:AZ20" si="50">SUM(D11:D19)</f>
        <v>27832790.138888888</v>
      </c>
      <c r="E20" s="254">
        <f t="shared" si="50"/>
        <v>13071648.75</v>
      </c>
      <c r="F20" s="254">
        <f t="shared" si="50"/>
        <v>4357216.25</v>
      </c>
      <c r="G20" s="254">
        <f t="shared" si="50"/>
        <v>2021292.25</v>
      </c>
      <c r="H20" s="255">
        <f t="shared" si="50"/>
        <v>8382632.8888888881</v>
      </c>
      <c r="I20" s="256">
        <f t="shared" si="50"/>
        <v>3600000</v>
      </c>
      <c r="J20" s="254">
        <f t="shared" si="50"/>
        <v>0</v>
      </c>
      <c r="K20" s="254">
        <f t="shared" si="50"/>
        <v>3600000</v>
      </c>
      <c r="L20" s="254">
        <f t="shared" si="50"/>
        <v>7011111.111111111</v>
      </c>
      <c r="M20" s="254">
        <f t="shared" si="50"/>
        <v>2700000</v>
      </c>
      <c r="N20" s="254">
        <f t="shared" si="50"/>
        <v>900000</v>
      </c>
      <c r="O20" s="254">
        <f t="shared" si="50"/>
        <v>0</v>
      </c>
      <c r="P20" s="257">
        <f t="shared" si="50"/>
        <v>3411111.111111111</v>
      </c>
      <c r="Q20" s="253">
        <f t="shared" si="50"/>
        <v>5585169</v>
      </c>
      <c r="R20" s="254">
        <f t="shared" si="50"/>
        <v>7684239.027777778</v>
      </c>
      <c r="S20" s="254">
        <f t="shared" si="50"/>
        <v>4188876.75</v>
      </c>
      <c r="T20" s="254">
        <f t="shared" si="50"/>
        <v>1396292.25</v>
      </c>
      <c r="U20" s="254">
        <f t="shared" si="50"/>
        <v>1021292.25</v>
      </c>
      <c r="V20" s="255">
        <f t="shared" si="50"/>
        <v>1077777.7777777778</v>
      </c>
      <c r="W20" s="256">
        <f t="shared" si="50"/>
        <v>2550000</v>
      </c>
      <c r="X20" s="254">
        <f t="shared" si="50"/>
        <v>4550000.0000000009</v>
      </c>
      <c r="Y20" s="254">
        <f t="shared" si="50"/>
        <v>1912500</v>
      </c>
      <c r="Z20" s="254">
        <f t="shared" si="50"/>
        <v>637500</v>
      </c>
      <c r="AA20" s="254">
        <f t="shared" si="50"/>
        <v>150000</v>
      </c>
      <c r="AB20" s="257">
        <f t="shared" si="50"/>
        <v>1850000.0000000002</v>
      </c>
      <c r="AC20" s="253">
        <f t="shared" si="50"/>
        <v>5410000</v>
      </c>
      <c r="AD20" s="254">
        <f t="shared" si="50"/>
        <v>8172222.222222222</v>
      </c>
      <c r="AE20" s="254">
        <f t="shared" si="50"/>
        <v>4057500</v>
      </c>
      <c r="AF20" s="254">
        <f t="shared" si="50"/>
        <v>1352500</v>
      </c>
      <c r="AG20" s="254">
        <f t="shared" si="50"/>
        <v>850000</v>
      </c>
      <c r="AH20" s="255">
        <f t="shared" si="50"/>
        <v>1912222.2222222222</v>
      </c>
      <c r="AI20" s="256">
        <f t="shared" si="50"/>
        <v>110000</v>
      </c>
      <c r="AJ20" s="254">
        <f t="shared" si="50"/>
        <v>122222.22222222222</v>
      </c>
      <c r="AK20" s="254">
        <f t="shared" si="50"/>
        <v>82500</v>
      </c>
      <c r="AL20" s="254">
        <f t="shared" si="50"/>
        <v>27500</v>
      </c>
      <c r="AM20" s="254">
        <f t="shared" si="50"/>
        <v>0</v>
      </c>
      <c r="AN20" s="257">
        <f t="shared" si="50"/>
        <v>12222.222222222219</v>
      </c>
      <c r="AO20" s="256">
        <f t="shared" si="50"/>
        <v>100000</v>
      </c>
      <c r="AP20" s="254">
        <f t="shared" si="50"/>
        <v>111111.11111111111</v>
      </c>
      <c r="AQ20" s="254">
        <f t="shared" si="50"/>
        <v>75000</v>
      </c>
      <c r="AR20" s="254">
        <f t="shared" si="50"/>
        <v>25000</v>
      </c>
      <c r="AS20" s="254">
        <f t="shared" si="50"/>
        <v>0</v>
      </c>
      <c r="AT20" s="257">
        <f t="shared" si="50"/>
        <v>11111.111111111109</v>
      </c>
      <c r="AU20" s="256">
        <f t="shared" si="50"/>
        <v>73696</v>
      </c>
      <c r="AV20" s="254">
        <f t="shared" si="50"/>
        <v>81884.444444444438</v>
      </c>
      <c r="AW20" s="254">
        <f t="shared" si="50"/>
        <v>55272</v>
      </c>
      <c r="AX20" s="254">
        <f t="shared" si="50"/>
        <v>18424</v>
      </c>
      <c r="AY20" s="254">
        <f t="shared" si="50"/>
        <v>0</v>
      </c>
      <c r="AZ20" s="257">
        <f t="shared" si="50"/>
        <v>8188.444444444438</v>
      </c>
    </row>
    <row r="21" spans="1:52">
      <c r="A21" s="204" t="s">
        <v>63</v>
      </c>
      <c r="B21" s="204"/>
      <c r="C21" s="238"/>
      <c r="D21" s="238"/>
      <c r="E21" s="238"/>
      <c r="F21" s="238"/>
      <c r="G21" s="238"/>
      <c r="H21" s="238"/>
      <c r="I21" s="237"/>
      <c r="J21" s="239"/>
      <c r="K21" s="239"/>
      <c r="L21" s="239"/>
      <c r="M21" s="239"/>
      <c r="N21" s="239"/>
      <c r="O21" s="239"/>
      <c r="P21" s="240"/>
      <c r="Q21" s="239"/>
      <c r="R21" s="239"/>
      <c r="S21" s="239"/>
      <c r="T21" s="239"/>
      <c r="U21" s="239"/>
      <c r="V21" s="239"/>
      <c r="W21" s="241"/>
      <c r="X21" s="239"/>
      <c r="Y21" s="239"/>
      <c r="Z21" s="239"/>
      <c r="AA21" s="239"/>
      <c r="AB21" s="240"/>
      <c r="AC21" s="239"/>
      <c r="AD21" s="239"/>
      <c r="AE21" s="239"/>
      <c r="AF21" s="239"/>
      <c r="AG21" s="239"/>
      <c r="AH21" s="239"/>
      <c r="AI21" s="241"/>
      <c r="AJ21" s="239"/>
      <c r="AK21" s="239"/>
      <c r="AL21" s="239"/>
      <c r="AM21" s="239"/>
      <c r="AN21" s="240"/>
      <c r="AO21" s="241"/>
      <c r="AP21" s="239"/>
      <c r="AQ21" s="239"/>
      <c r="AR21" s="239"/>
      <c r="AS21" s="239"/>
      <c r="AT21" s="240"/>
      <c r="AU21" s="241"/>
      <c r="AV21" s="239"/>
      <c r="AW21" s="239"/>
      <c r="AX21" s="239"/>
      <c r="AY21" s="239"/>
      <c r="AZ21" s="240"/>
    </row>
    <row r="22" spans="1:52">
      <c r="A22" s="203">
        <v>1</v>
      </c>
      <c r="B22" s="203"/>
      <c r="C22" s="126"/>
      <c r="D22" s="123"/>
      <c r="E22" s="123"/>
      <c r="F22" s="123"/>
      <c r="G22" s="123"/>
      <c r="H22" s="244"/>
      <c r="I22" s="131"/>
      <c r="J22" s="123"/>
      <c r="K22" s="123"/>
      <c r="L22" s="123"/>
      <c r="M22" s="123"/>
      <c r="N22" s="123"/>
      <c r="O22" s="123">
        <v>0</v>
      </c>
      <c r="P22" s="124"/>
      <c r="Q22" s="126"/>
      <c r="R22" s="126"/>
      <c r="S22" s="123"/>
      <c r="T22" s="123"/>
      <c r="U22" s="123">
        <v>0</v>
      </c>
      <c r="V22" s="244"/>
      <c r="W22" s="131"/>
      <c r="X22" s="126"/>
      <c r="Y22" s="123"/>
      <c r="Z22" s="123"/>
      <c r="AA22" s="123">
        <v>0</v>
      </c>
      <c r="AB22" s="124"/>
      <c r="AC22" s="126"/>
      <c r="AD22" s="126"/>
      <c r="AE22" s="123"/>
      <c r="AF22" s="123"/>
      <c r="AG22" s="123">
        <v>0</v>
      </c>
      <c r="AH22" s="244"/>
      <c r="AI22" s="131"/>
      <c r="AJ22" s="126"/>
      <c r="AK22" s="123"/>
      <c r="AL22" s="123"/>
      <c r="AM22" s="123">
        <v>0</v>
      </c>
      <c r="AN22" s="124"/>
      <c r="AO22" s="131"/>
      <c r="AP22" s="126"/>
      <c r="AQ22" s="123"/>
      <c r="AR22" s="123"/>
      <c r="AS22" s="123">
        <v>0</v>
      </c>
      <c r="AT22" s="124"/>
      <c r="AU22" s="131"/>
      <c r="AV22" s="126"/>
      <c r="AW22" s="123"/>
      <c r="AX22" s="123"/>
      <c r="AY22" s="123">
        <v>0</v>
      </c>
      <c r="AZ22" s="124"/>
    </row>
    <row r="23" spans="1:52">
      <c r="A23" s="204">
        <v>2</v>
      </c>
      <c r="B23" s="204"/>
      <c r="C23" s="126"/>
      <c r="D23" s="123"/>
      <c r="E23" s="123"/>
      <c r="F23" s="123"/>
      <c r="G23" s="123"/>
      <c r="H23" s="244"/>
      <c r="I23" s="131"/>
      <c r="J23" s="123"/>
      <c r="K23" s="123"/>
      <c r="L23" s="123"/>
      <c r="M23" s="123"/>
      <c r="N23" s="123"/>
      <c r="O23" s="123">
        <v>0</v>
      </c>
      <c r="P23" s="124"/>
      <c r="Q23" s="126"/>
      <c r="R23" s="126"/>
      <c r="S23" s="123"/>
      <c r="T23" s="123"/>
      <c r="U23" s="123">
        <v>0</v>
      </c>
      <c r="V23" s="244"/>
      <c r="W23" s="131"/>
      <c r="X23" s="126"/>
      <c r="Y23" s="123"/>
      <c r="Z23" s="123"/>
      <c r="AA23" s="123">
        <v>0</v>
      </c>
      <c r="AB23" s="124"/>
      <c r="AC23" s="126"/>
      <c r="AD23" s="126"/>
      <c r="AE23" s="123"/>
      <c r="AF23" s="123"/>
      <c r="AG23" s="123">
        <v>0</v>
      </c>
      <c r="AH23" s="244"/>
      <c r="AI23" s="131"/>
      <c r="AJ23" s="126"/>
      <c r="AK23" s="123"/>
      <c r="AL23" s="123"/>
      <c r="AM23" s="123">
        <v>0</v>
      </c>
      <c r="AN23" s="124"/>
      <c r="AO23" s="131"/>
      <c r="AP23" s="126"/>
      <c r="AQ23" s="123"/>
      <c r="AR23" s="123"/>
      <c r="AS23" s="123">
        <v>0</v>
      </c>
      <c r="AT23" s="124"/>
      <c r="AU23" s="131"/>
      <c r="AV23" s="126"/>
      <c r="AW23" s="123"/>
      <c r="AX23" s="123"/>
      <c r="AY23" s="123">
        <v>0</v>
      </c>
      <c r="AZ23" s="124"/>
    </row>
    <row r="24" spans="1:52">
      <c r="A24" s="204">
        <v>3</v>
      </c>
      <c r="B24" s="204"/>
      <c r="C24" s="267"/>
      <c r="D24" s="268"/>
      <c r="E24" s="268"/>
      <c r="F24" s="268"/>
      <c r="G24" s="268"/>
      <c r="H24" s="269"/>
      <c r="I24" s="270"/>
      <c r="J24" s="268"/>
      <c r="K24" s="268"/>
      <c r="L24" s="268"/>
      <c r="M24" s="268"/>
      <c r="N24" s="268"/>
      <c r="O24" s="268"/>
      <c r="P24" s="271"/>
      <c r="Q24" s="267"/>
      <c r="R24" s="267"/>
      <c r="S24" s="268"/>
      <c r="T24" s="268"/>
      <c r="U24" s="268"/>
      <c r="V24" s="269"/>
      <c r="W24" s="270"/>
      <c r="X24" s="267"/>
      <c r="Y24" s="268"/>
      <c r="Z24" s="268"/>
      <c r="AA24" s="268"/>
      <c r="AB24" s="271"/>
      <c r="AC24" s="267"/>
      <c r="AD24" s="267"/>
      <c r="AE24" s="268"/>
      <c r="AF24" s="268"/>
      <c r="AG24" s="268"/>
      <c r="AH24" s="269"/>
      <c r="AI24" s="270"/>
      <c r="AJ24" s="267"/>
      <c r="AK24" s="268"/>
      <c r="AL24" s="268"/>
      <c r="AM24" s="268"/>
      <c r="AN24" s="271"/>
      <c r="AO24" s="270"/>
      <c r="AP24" s="267"/>
      <c r="AQ24" s="268"/>
      <c r="AR24" s="268"/>
      <c r="AS24" s="268"/>
      <c r="AT24" s="271"/>
      <c r="AU24" s="270"/>
      <c r="AV24" s="267"/>
      <c r="AW24" s="268"/>
      <c r="AX24" s="268"/>
      <c r="AY24" s="268"/>
      <c r="AZ24" s="271"/>
    </row>
    <row r="25" spans="1:52" ht="13.5" thickBot="1">
      <c r="A25" s="204">
        <v>4</v>
      </c>
      <c r="B25" s="204"/>
      <c r="C25" s="267"/>
      <c r="D25" s="268"/>
      <c r="E25" s="268"/>
      <c r="F25" s="268"/>
      <c r="G25" s="268"/>
      <c r="H25" s="269"/>
      <c r="I25" s="270"/>
      <c r="J25" s="268"/>
      <c r="K25" s="268"/>
      <c r="L25" s="268"/>
      <c r="M25" s="268"/>
      <c r="N25" s="268"/>
      <c r="O25" s="268">
        <v>0</v>
      </c>
      <c r="P25" s="271"/>
      <c r="Q25" s="267"/>
      <c r="R25" s="267"/>
      <c r="S25" s="268"/>
      <c r="T25" s="268"/>
      <c r="U25" s="268">
        <v>0</v>
      </c>
      <c r="V25" s="269"/>
      <c r="W25" s="270"/>
      <c r="X25" s="267"/>
      <c r="Y25" s="268"/>
      <c r="Z25" s="268"/>
      <c r="AA25" s="268">
        <v>0</v>
      </c>
      <c r="AB25" s="271"/>
      <c r="AC25" s="267"/>
      <c r="AD25" s="267"/>
      <c r="AE25" s="268"/>
      <c r="AF25" s="268"/>
      <c r="AG25" s="268">
        <v>0</v>
      </c>
      <c r="AH25" s="269"/>
      <c r="AI25" s="270"/>
      <c r="AJ25" s="267"/>
      <c r="AK25" s="268"/>
      <c r="AL25" s="268"/>
      <c r="AM25" s="268">
        <v>0</v>
      </c>
      <c r="AN25" s="271"/>
      <c r="AO25" s="270"/>
      <c r="AP25" s="267"/>
      <c r="AQ25" s="268"/>
      <c r="AR25" s="268"/>
      <c r="AS25" s="268">
        <v>0</v>
      </c>
      <c r="AT25" s="271"/>
      <c r="AU25" s="270"/>
      <c r="AV25" s="267"/>
      <c r="AW25" s="268"/>
      <c r="AX25" s="268"/>
      <c r="AY25" s="268">
        <v>0</v>
      </c>
      <c r="AZ25" s="271"/>
    </row>
    <row r="26" spans="1:52" ht="13.5" thickBot="1">
      <c r="A26" s="274" t="s">
        <v>5</v>
      </c>
      <c r="B26" s="272"/>
      <c r="C26" s="273">
        <f>SUM(C22:C25)</f>
        <v>0</v>
      </c>
      <c r="D26" s="273">
        <f t="shared" ref="D26:AZ26" si="51">SUM(D22:D25)</f>
        <v>0</v>
      </c>
      <c r="E26" s="273">
        <f t="shared" si="51"/>
        <v>0</v>
      </c>
      <c r="F26" s="273">
        <f t="shared" si="51"/>
        <v>0</v>
      </c>
      <c r="G26" s="273">
        <f t="shared" si="51"/>
        <v>0</v>
      </c>
      <c r="H26" s="273">
        <f t="shared" si="51"/>
        <v>0</v>
      </c>
      <c r="I26" s="273">
        <f t="shared" si="51"/>
        <v>0</v>
      </c>
      <c r="J26" s="273">
        <f t="shared" si="51"/>
        <v>0</v>
      </c>
      <c r="K26" s="273">
        <f t="shared" si="51"/>
        <v>0</v>
      </c>
      <c r="L26" s="273">
        <f t="shared" si="51"/>
        <v>0</v>
      </c>
      <c r="M26" s="273">
        <f t="shared" si="51"/>
        <v>0</v>
      </c>
      <c r="N26" s="273">
        <f t="shared" si="51"/>
        <v>0</v>
      </c>
      <c r="O26" s="273">
        <f t="shared" si="51"/>
        <v>0</v>
      </c>
      <c r="P26" s="273">
        <f t="shared" si="51"/>
        <v>0</v>
      </c>
      <c r="Q26" s="273">
        <f t="shared" si="51"/>
        <v>0</v>
      </c>
      <c r="R26" s="273">
        <f t="shared" si="51"/>
        <v>0</v>
      </c>
      <c r="S26" s="273">
        <f t="shared" si="51"/>
        <v>0</v>
      </c>
      <c r="T26" s="273">
        <f t="shared" si="51"/>
        <v>0</v>
      </c>
      <c r="U26" s="273">
        <f t="shared" si="51"/>
        <v>0</v>
      </c>
      <c r="V26" s="273">
        <f t="shared" si="51"/>
        <v>0</v>
      </c>
      <c r="W26" s="273">
        <f t="shared" si="51"/>
        <v>0</v>
      </c>
      <c r="X26" s="273">
        <f t="shared" si="51"/>
        <v>0</v>
      </c>
      <c r="Y26" s="273">
        <f t="shared" si="51"/>
        <v>0</v>
      </c>
      <c r="Z26" s="273">
        <f t="shared" si="51"/>
        <v>0</v>
      </c>
      <c r="AA26" s="273">
        <f t="shared" si="51"/>
        <v>0</v>
      </c>
      <c r="AB26" s="273">
        <f t="shared" si="51"/>
        <v>0</v>
      </c>
      <c r="AC26" s="273">
        <f t="shared" si="51"/>
        <v>0</v>
      </c>
      <c r="AD26" s="273">
        <f t="shared" si="51"/>
        <v>0</v>
      </c>
      <c r="AE26" s="273">
        <f t="shared" si="51"/>
        <v>0</v>
      </c>
      <c r="AF26" s="273">
        <f t="shared" si="51"/>
        <v>0</v>
      </c>
      <c r="AG26" s="273">
        <f t="shared" si="51"/>
        <v>0</v>
      </c>
      <c r="AH26" s="273">
        <f t="shared" si="51"/>
        <v>0</v>
      </c>
      <c r="AI26" s="273">
        <f t="shared" si="51"/>
        <v>0</v>
      </c>
      <c r="AJ26" s="273">
        <f t="shared" si="51"/>
        <v>0</v>
      </c>
      <c r="AK26" s="273">
        <f t="shared" si="51"/>
        <v>0</v>
      </c>
      <c r="AL26" s="273">
        <f t="shared" si="51"/>
        <v>0</v>
      </c>
      <c r="AM26" s="273">
        <f t="shared" si="51"/>
        <v>0</v>
      </c>
      <c r="AN26" s="273">
        <f t="shared" si="51"/>
        <v>0</v>
      </c>
      <c r="AO26" s="273">
        <f t="shared" si="51"/>
        <v>0</v>
      </c>
      <c r="AP26" s="273">
        <f t="shared" si="51"/>
        <v>0</v>
      </c>
      <c r="AQ26" s="273">
        <f t="shared" si="51"/>
        <v>0</v>
      </c>
      <c r="AR26" s="273">
        <f t="shared" si="51"/>
        <v>0</v>
      </c>
      <c r="AS26" s="273">
        <f t="shared" si="51"/>
        <v>0</v>
      </c>
      <c r="AT26" s="273">
        <f t="shared" si="51"/>
        <v>0</v>
      </c>
      <c r="AU26" s="273">
        <f t="shared" si="51"/>
        <v>0</v>
      </c>
      <c r="AV26" s="273">
        <f t="shared" si="51"/>
        <v>0</v>
      </c>
      <c r="AW26" s="273">
        <f t="shared" si="51"/>
        <v>0</v>
      </c>
      <c r="AX26" s="273">
        <f t="shared" si="51"/>
        <v>0</v>
      </c>
      <c r="AY26" s="273">
        <f t="shared" si="51"/>
        <v>0</v>
      </c>
      <c r="AZ26" s="273">
        <f t="shared" si="51"/>
        <v>0</v>
      </c>
    </row>
    <row r="27" spans="1:52">
      <c r="C27" s="132">
        <f>SUM(C9,C20,C26)</f>
        <v>56706415.5</v>
      </c>
      <c r="D27" s="132">
        <f t="shared" ref="D27:AZ27" si="52">SUM(D9,D20,D26)</f>
        <v>69177580.138888896</v>
      </c>
      <c r="E27" s="132">
        <f t="shared" si="52"/>
        <v>52349199.25</v>
      </c>
      <c r="F27" s="132">
        <f t="shared" si="52"/>
        <v>4357216.25</v>
      </c>
      <c r="G27" s="132">
        <f t="shared" si="52"/>
        <v>3981031.75</v>
      </c>
      <c r="H27" s="132">
        <f t="shared" si="52"/>
        <v>8490132.8888888881</v>
      </c>
      <c r="I27" s="132">
        <f t="shared" si="52"/>
        <v>19892500</v>
      </c>
      <c r="J27" s="132">
        <f t="shared" si="52"/>
        <v>2755000</v>
      </c>
      <c r="K27" s="132">
        <f t="shared" si="52"/>
        <v>22647500</v>
      </c>
      <c r="L27" s="132">
        <f t="shared" si="52"/>
        <v>27048611.111111112</v>
      </c>
      <c r="M27" s="132">
        <f t="shared" si="52"/>
        <v>21747500</v>
      </c>
      <c r="N27" s="132">
        <f t="shared" si="52"/>
        <v>900000</v>
      </c>
      <c r="O27" s="132">
        <f t="shared" si="52"/>
        <v>930000</v>
      </c>
      <c r="P27" s="132">
        <f t="shared" si="52"/>
        <v>3471111.111111111</v>
      </c>
      <c r="Q27" s="132">
        <f t="shared" si="52"/>
        <v>17840169</v>
      </c>
      <c r="R27" s="132">
        <f t="shared" si="52"/>
        <v>20584239.027777776</v>
      </c>
      <c r="S27" s="132">
        <f t="shared" si="52"/>
        <v>16443876.75</v>
      </c>
      <c r="T27" s="132">
        <f t="shared" si="52"/>
        <v>1396292.25</v>
      </c>
      <c r="U27" s="132">
        <f t="shared" si="52"/>
        <v>1666292.25</v>
      </c>
      <c r="V27" s="132">
        <f t="shared" si="52"/>
        <v>1077777.7777777778</v>
      </c>
      <c r="W27" s="132">
        <f t="shared" si="52"/>
        <v>7965000</v>
      </c>
      <c r="X27" s="132">
        <f t="shared" si="52"/>
        <v>10250000</v>
      </c>
      <c r="Y27" s="132">
        <f t="shared" si="52"/>
        <v>7327500</v>
      </c>
      <c r="Z27" s="132">
        <f t="shared" si="52"/>
        <v>637500</v>
      </c>
      <c r="AA27" s="132">
        <f t="shared" si="52"/>
        <v>400000</v>
      </c>
      <c r="AB27" s="132">
        <f t="shared" si="52"/>
        <v>1885000.0000000002</v>
      </c>
      <c r="AC27" s="132">
        <f t="shared" si="52"/>
        <v>5410000</v>
      </c>
      <c r="AD27" s="132">
        <f t="shared" si="52"/>
        <v>8172222.222222222</v>
      </c>
      <c r="AE27" s="132">
        <f t="shared" si="52"/>
        <v>4057500</v>
      </c>
      <c r="AF27" s="132">
        <f t="shared" si="52"/>
        <v>1352500</v>
      </c>
      <c r="AG27" s="132">
        <f t="shared" si="52"/>
        <v>850000</v>
      </c>
      <c r="AH27" s="132">
        <f t="shared" si="52"/>
        <v>1912222.2222222222</v>
      </c>
      <c r="AI27" s="132">
        <f t="shared" si="52"/>
        <v>2670050.5</v>
      </c>
      <c r="AJ27" s="132">
        <f t="shared" si="52"/>
        <v>2817012.222222222</v>
      </c>
      <c r="AK27" s="132">
        <f t="shared" si="52"/>
        <v>2642550.5</v>
      </c>
      <c r="AL27" s="132">
        <f t="shared" si="52"/>
        <v>27500</v>
      </c>
      <c r="AM27" s="132">
        <f t="shared" si="52"/>
        <v>134739.5</v>
      </c>
      <c r="AN27" s="132">
        <f t="shared" si="52"/>
        <v>12222.222222222219</v>
      </c>
      <c r="AO27" s="132">
        <f t="shared" si="52"/>
        <v>100000</v>
      </c>
      <c r="AP27" s="132">
        <f t="shared" si="52"/>
        <v>111111.11111111111</v>
      </c>
      <c r="AQ27" s="132">
        <f t="shared" si="52"/>
        <v>75000</v>
      </c>
      <c r="AR27" s="132">
        <f t="shared" si="52"/>
        <v>25000</v>
      </c>
      <c r="AS27" s="132">
        <f t="shared" si="52"/>
        <v>0</v>
      </c>
      <c r="AT27" s="132">
        <f t="shared" si="52"/>
        <v>11111.111111111109</v>
      </c>
      <c r="AU27" s="132">
        <f t="shared" si="52"/>
        <v>73696</v>
      </c>
      <c r="AV27" s="132">
        <f t="shared" si="52"/>
        <v>81884.444444444438</v>
      </c>
      <c r="AW27" s="132">
        <f t="shared" si="52"/>
        <v>55272</v>
      </c>
      <c r="AX27" s="132">
        <f t="shared" si="52"/>
        <v>18424</v>
      </c>
      <c r="AY27" s="132">
        <f t="shared" si="52"/>
        <v>0</v>
      </c>
      <c r="AZ27" s="132">
        <f t="shared" si="52"/>
        <v>8188.444444444438</v>
      </c>
    </row>
    <row r="31" spans="1:52">
      <c r="O31" s="369" t="s">
        <v>313</v>
      </c>
      <c r="P31" s="369"/>
      <c r="Q31" s="369"/>
      <c r="R31" s="369"/>
      <c r="S31" s="369"/>
      <c r="T31" s="369"/>
    </row>
    <row r="32" spans="1:52" ht="51.75" thickBot="1">
      <c r="B32" s="258" t="s">
        <v>311</v>
      </c>
      <c r="I32" s="258" t="s">
        <v>339</v>
      </c>
      <c r="O32" s="370" t="s">
        <v>129</v>
      </c>
      <c r="P32" s="371"/>
      <c r="Q32" s="276" t="s">
        <v>0</v>
      </c>
      <c r="R32" s="277" t="s">
        <v>307</v>
      </c>
      <c r="S32" s="278" t="s">
        <v>304</v>
      </c>
      <c r="T32" s="277" t="s">
        <v>308</v>
      </c>
      <c r="U32" s="278" t="s">
        <v>305</v>
      </c>
      <c r="V32" s="378" t="s">
        <v>306</v>
      </c>
      <c r="W32" s="378"/>
      <c r="X32" s="378"/>
    </row>
    <row r="33" spans="2:24" ht="39" thickBot="1">
      <c r="B33" s="275" t="s">
        <v>5</v>
      </c>
      <c r="C33" s="313" t="s">
        <v>235</v>
      </c>
      <c r="D33" s="305" t="s">
        <v>48</v>
      </c>
      <c r="E33" s="305" t="s">
        <v>49</v>
      </c>
      <c r="F33" s="305" t="s">
        <v>50</v>
      </c>
      <c r="G33" s="306" t="s">
        <v>51</v>
      </c>
      <c r="I33" s="170" t="s">
        <v>236</v>
      </c>
      <c r="J33" s="170" t="s">
        <v>81</v>
      </c>
      <c r="K33" s="170" t="s">
        <v>237</v>
      </c>
      <c r="L33" s="170" t="s">
        <v>238</v>
      </c>
      <c r="M33" s="170" t="s">
        <v>239</v>
      </c>
      <c r="O33" s="372" t="s">
        <v>20</v>
      </c>
      <c r="P33" s="372"/>
      <c r="Q33" s="226" t="s">
        <v>5</v>
      </c>
      <c r="R33" s="227">
        <f>3000000*0.95</f>
        <v>2850000</v>
      </c>
      <c r="S33" s="225">
        <f>3000000-R33</f>
        <v>150000</v>
      </c>
      <c r="T33" s="206">
        <f>C6-R33</f>
        <v>1805000</v>
      </c>
      <c r="U33" s="206">
        <f>D6-3000000-T33</f>
        <v>95000</v>
      </c>
      <c r="V33" s="377"/>
      <c r="W33" s="377"/>
      <c r="X33" s="377"/>
    </row>
    <row r="34" spans="2:24">
      <c r="B34" s="300" t="s">
        <v>97</v>
      </c>
      <c r="C34" s="314">
        <f>SUM(D34:G34)</f>
        <v>26950905.694444444</v>
      </c>
      <c r="D34" s="310">
        <f>SUM(E11:E18)</f>
        <v>12476376.75</v>
      </c>
      <c r="E34" s="259">
        <f>SUM(F11:F18)</f>
        <v>4158792.25</v>
      </c>
      <c r="F34" s="259">
        <f>SUM(G11:G18)</f>
        <v>2021292.25</v>
      </c>
      <c r="G34" s="260">
        <f>SUM(H11:H18)</f>
        <v>8294444.444444444</v>
      </c>
      <c r="I34" s="170" t="s">
        <v>240</v>
      </c>
      <c r="J34" s="171" t="s">
        <v>1</v>
      </c>
      <c r="K34" s="172">
        <f>E9</f>
        <v>39277550.5</v>
      </c>
      <c r="L34" s="172">
        <f>F9</f>
        <v>0</v>
      </c>
      <c r="M34" s="172">
        <f>SUM(K34:L34)</f>
        <v>39277550.5</v>
      </c>
      <c r="O34" s="372"/>
      <c r="P34" s="372"/>
      <c r="Q34" s="225">
        <v>2017</v>
      </c>
      <c r="R34" s="225">
        <f>R33</f>
        <v>2850000</v>
      </c>
      <c r="S34" s="225">
        <f>S33</f>
        <v>150000</v>
      </c>
      <c r="T34" s="206">
        <f>K6-R34</f>
        <v>1140000</v>
      </c>
      <c r="U34" s="206">
        <f>U33-U36</f>
        <v>60000</v>
      </c>
      <c r="V34" s="377" t="s">
        <v>310</v>
      </c>
      <c r="W34" s="377"/>
      <c r="X34" s="377"/>
    </row>
    <row r="35" spans="2:24" ht="13.5" thickBot="1">
      <c r="B35" s="301" t="s">
        <v>117</v>
      </c>
      <c r="C35" s="314">
        <f>SUM(D35:G35)</f>
        <v>881884.4444444445</v>
      </c>
      <c r="D35" s="311">
        <f>SUM(E19)</f>
        <v>595272</v>
      </c>
      <c r="E35" s="132">
        <f>F19</f>
        <v>198424</v>
      </c>
      <c r="F35" s="132">
        <f>G19</f>
        <v>0</v>
      </c>
      <c r="G35" s="261">
        <f>H19</f>
        <v>88188.444444444496</v>
      </c>
      <c r="I35" s="170"/>
      <c r="J35" s="173" t="s">
        <v>241</v>
      </c>
      <c r="K35" s="178">
        <f>SUM(K34)</f>
        <v>39277550.5</v>
      </c>
      <c r="L35" s="178">
        <f t="shared" ref="L35:M35" si="53">SUM(L34)</f>
        <v>0</v>
      </c>
      <c r="M35" s="178">
        <f t="shared" si="53"/>
        <v>39277550.5</v>
      </c>
      <c r="O35" s="372"/>
      <c r="P35" s="372"/>
      <c r="Q35" s="225">
        <v>2018</v>
      </c>
      <c r="R35" s="225">
        <v>0</v>
      </c>
      <c r="S35" s="225">
        <v>0</v>
      </c>
      <c r="T35" s="225">
        <v>0</v>
      </c>
      <c r="U35" s="225">
        <v>0</v>
      </c>
      <c r="V35" s="379"/>
      <c r="W35" s="379"/>
      <c r="X35" s="379"/>
    </row>
    <row r="36" spans="2:24" ht="13.5" thickBot="1">
      <c r="B36" s="248">
        <v>2017</v>
      </c>
      <c r="C36" s="314"/>
      <c r="D36" s="307"/>
      <c r="E36" s="308"/>
      <c r="F36" s="308"/>
      <c r="G36" s="309"/>
      <c r="I36" s="170" t="s">
        <v>242</v>
      </c>
      <c r="J36" s="174" t="s">
        <v>243</v>
      </c>
      <c r="K36" s="172"/>
      <c r="L36" s="172"/>
      <c r="M36" s="172"/>
      <c r="O36" s="372"/>
      <c r="P36" s="372"/>
      <c r="Q36" s="225">
        <v>2019</v>
      </c>
      <c r="R36" s="225">
        <v>0</v>
      </c>
      <c r="S36" s="225">
        <v>0</v>
      </c>
      <c r="T36" s="206">
        <f>W6</f>
        <v>665000</v>
      </c>
      <c r="U36" s="206">
        <f>AB6</f>
        <v>35000</v>
      </c>
      <c r="V36" s="377"/>
      <c r="W36" s="377"/>
      <c r="X36" s="377"/>
    </row>
    <row r="37" spans="2:24">
      <c r="B37" s="300" t="s">
        <v>97</v>
      </c>
      <c r="C37" s="314">
        <f>SUM(D37:G37)</f>
        <v>7011111.111111111</v>
      </c>
      <c r="D37" s="311">
        <f>SUM(M11:M18)</f>
        <v>2700000</v>
      </c>
      <c r="E37" s="132">
        <f>SUM(N11:N18)</f>
        <v>900000</v>
      </c>
      <c r="F37" s="132">
        <f>SUM(O11:O18)</f>
        <v>0</v>
      </c>
      <c r="G37" s="261">
        <f>SUM(P11:P18)</f>
        <v>3411111.111111111</v>
      </c>
      <c r="I37" s="170"/>
      <c r="J37" s="173" t="s">
        <v>244</v>
      </c>
      <c r="K37" s="178">
        <f>K36</f>
        <v>0</v>
      </c>
      <c r="L37" s="178">
        <f t="shared" ref="L37:M37" si="54">L36</f>
        <v>0</v>
      </c>
      <c r="M37" s="178">
        <f t="shared" si="54"/>
        <v>0</v>
      </c>
      <c r="R37" s="279">
        <f t="shared" ref="R37:S37" si="55">SUM(R33:R36)</f>
        <v>5700000</v>
      </c>
      <c r="S37" s="279">
        <f t="shared" si="55"/>
        <v>300000</v>
      </c>
      <c r="T37" s="279">
        <f>SUM(T33:T36)</f>
        <v>3610000</v>
      </c>
      <c r="U37" s="279">
        <f>SUM(U33:U36)</f>
        <v>190000</v>
      </c>
    </row>
    <row r="38" spans="2:24" ht="13.5" thickBot="1">
      <c r="B38" s="301" t="s">
        <v>117</v>
      </c>
      <c r="C38" s="314">
        <f>SUM(D38:G38)</f>
        <v>0</v>
      </c>
      <c r="D38" s="311">
        <f>M19</f>
        <v>0</v>
      </c>
      <c r="E38" s="132">
        <f>SUM(N19)</f>
        <v>0</v>
      </c>
      <c r="F38" s="132">
        <f>SUM(O19)</f>
        <v>0</v>
      </c>
      <c r="G38" s="261">
        <f>P19</f>
        <v>0</v>
      </c>
      <c r="I38" s="170" t="s">
        <v>245</v>
      </c>
      <c r="J38" s="174" t="s">
        <v>64</v>
      </c>
      <c r="K38" s="172">
        <f>E20</f>
        <v>13071648.75</v>
      </c>
      <c r="L38" s="172">
        <f>F20</f>
        <v>4357216.25</v>
      </c>
      <c r="M38" s="172">
        <f>SUM(K38:L38)</f>
        <v>17428865</v>
      </c>
      <c r="R38" s="280"/>
      <c r="S38" s="373" t="s">
        <v>287</v>
      </c>
      <c r="T38" s="373"/>
      <c r="U38" s="279">
        <f>SUM(R34,T34,T36)</f>
        <v>4655000</v>
      </c>
    </row>
    <row r="39" spans="2:24" ht="13.5" thickBot="1">
      <c r="B39" s="275">
        <v>2018</v>
      </c>
      <c r="C39" s="314"/>
      <c r="D39" s="308"/>
      <c r="E39" s="308"/>
      <c r="F39" s="308"/>
      <c r="G39" s="309"/>
      <c r="I39" s="170"/>
      <c r="J39" s="173" t="s">
        <v>246</v>
      </c>
      <c r="K39" s="178">
        <f>K38</f>
        <v>13071648.75</v>
      </c>
      <c r="L39" s="178">
        <f t="shared" ref="L39:M39" si="56">L38</f>
        <v>4357216.25</v>
      </c>
      <c r="M39" s="178">
        <f t="shared" si="56"/>
        <v>17428865</v>
      </c>
      <c r="R39" s="280"/>
      <c r="S39" s="373" t="s">
        <v>309</v>
      </c>
      <c r="T39" s="373"/>
      <c r="U39" s="279">
        <f>SUM(S34,U34,U36)</f>
        <v>245000</v>
      </c>
    </row>
    <row r="40" spans="2:24">
      <c r="B40" s="304" t="s">
        <v>97</v>
      </c>
      <c r="C40" s="314">
        <f>SUM(D40:G40)</f>
        <v>7406461.25</v>
      </c>
      <c r="D40" s="311">
        <f>SUM(S11:S18)</f>
        <v>4001376.75</v>
      </c>
      <c r="E40" s="132">
        <f>SUM(T11:T18)</f>
        <v>1333792.25</v>
      </c>
      <c r="F40" s="132">
        <f>SUM(U11:U18)</f>
        <v>1021292.25</v>
      </c>
      <c r="G40" s="261">
        <f>SUM(V11:V18)</f>
        <v>1050000</v>
      </c>
      <c r="I40" s="170" t="s">
        <v>5</v>
      </c>
      <c r="J40" s="175" t="s">
        <v>5</v>
      </c>
      <c r="K40" s="176">
        <f>SUM(K35,K37,K39)</f>
        <v>52349199.25</v>
      </c>
      <c r="L40" s="176">
        <f t="shared" ref="L40:M40" si="57">SUM(L35,L37,L39)</f>
        <v>4357216.25</v>
      </c>
      <c r="M40" s="176">
        <f t="shared" si="57"/>
        <v>56706415.5</v>
      </c>
    </row>
    <row r="41" spans="2:24" ht="13.5" thickBot="1">
      <c r="B41" s="301" t="s">
        <v>117</v>
      </c>
      <c r="C41" s="314">
        <f>SUM(D41:G41)</f>
        <v>277777.77777777775</v>
      </c>
      <c r="D41" s="311">
        <f>S19</f>
        <v>187500</v>
      </c>
      <c r="E41" s="132">
        <f>T19</f>
        <v>62500</v>
      </c>
      <c r="F41" s="132">
        <f>U19</f>
        <v>0</v>
      </c>
      <c r="G41" s="261">
        <f>V19</f>
        <v>27777.777777777752</v>
      </c>
    </row>
    <row r="42" spans="2:24" ht="13.5" thickBot="1">
      <c r="B42" s="275">
        <v>2019</v>
      </c>
      <c r="C42" s="314"/>
      <c r="D42" s="308"/>
      <c r="E42" s="308"/>
      <c r="F42" s="308"/>
      <c r="G42" s="309"/>
    </row>
    <row r="43" spans="2:24">
      <c r="B43" s="304" t="s">
        <v>97</v>
      </c>
      <c r="C43" s="314">
        <f>SUM(D43:G43)</f>
        <v>4383333.333333334</v>
      </c>
      <c r="D43" s="311">
        <f>SUM(Y11:Y18)</f>
        <v>1800000</v>
      </c>
      <c r="E43" s="132">
        <f>SUM(Z11:Z18)</f>
        <v>600000</v>
      </c>
      <c r="F43" s="132">
        <f>SUM(AA11:AA18)</f>
        <v>150000</v>
      </c>
      <c r="G43" s="261">
        <f>SUM(AB11:AB18)</f>
        <v>1833333.3333333335</v>
      </c>
    </row>
    <row r="44" spans="2:24" ht="13.5" thickBot="1">
      <c r="B44" s="301" t="s">
        <v>117</v>
      </c>
      <c r="C44" s="314">
        <f>SUM(D44:G44)</f>
        <v>166666.66666666666</v>
      </c>
      <c r="D44" s="311">
        <f>SUM(Y19)</f>
        <v>112500</v>
      </c>
      <c r="E44" s="132">
        <f>Z19</f>
        <v>37500</v>
      </c>
      <c r="F44" s="132">
        <f>AA19</f>
        <v>0</v>
      </c>
      <c r="G44" s="261">
        <f>AB19</f>
        <v>16666.666666666657</v>
      </c>
    </row>
    <row r="45" spans="2:24" ht="13.5" thickBot="1">
      <c r="B45" s="275">
        <v>2020</v>
      </c>
      <c r="C45" s="314"/>
      <c r="D45" s="308"/>
      <c r="E45" s="308"/>
      <c r="F45" s="308"/>
      <c r="G45" s="309"/>
    </row>
    <row r="46" spans="2:24">
      <c r="B46" s="304" t="s">
        <v>97</v>
      </c>
      <c r="C46" s="314">
        <f>SUM(D46:G46)</f>
        <v>8050000</v>
      </c>
      <c r="D46" s="311">
        <f>SUM(AE11:AE18)</f>
        <v>3975000</v>
      </c>
      <c r="E46" s="132">
        <f>SUM(AF11:AF18)</f>
        <v>1325000</v>
      </c>
      <c r="F46" s="132">
        <f>SUM(AG11:AG18)</f>
        <v>850000</v>
      </c>
      <c r="G46" s="261">
        <f>SUM(AH11:AH18)</f>
        <v>1900000</v>
      </c>
    </row>
    <row r="47" spans="2:24" ht="13.5" thickBot="1">
      <c r="B47" s="301" t="s">
        <v>117</v>
      </c>
      <c r="C47" s="314">
        <f>SUM(D47:G47)</f>
        <v>122222.22222222222</v>
      </c>
      <c r="D47" s="311">
        <f>AE19</f>
        <v>82500</v>
      </c>
      <c r="E47" s="132">
        <f>AF19</f>
        <v>27500</v>
      </c>
      <c r="F47" s="132">
        <f>AG19</f>
        <v>0</v>
      </c>
      <c r="G47" s="261">
        <f>AH19</f>
        <v>12222.222222222219</v>
      </c>
    </row>
    <row r="48" spans="2:24" ht="13.5" thickBot="1">
      <c r="B48" s="275">
        <v>2021</v>
      </c>
      <c r="C48" s="314"/>
      <c r="D48" s="308"/>
      <c r="E48" s="308"/>
      <c r="F48" s="308"/>
      <c r="G48" s="309"/>
    </row>
    <row r="49" spans="2:7">
      <c r="B49" s="304" t="s">
        <v>97</v>
      </c>
      <c r="C49" s="314">
        <f>SUM(D49:G49)</f>
        <v>0</v>
      </c>
      <c r="D49" s="311">
        <f>SUM(AK11:AK18)</f>
        <v>0</v>
      </c>
      <c r="E49" s="132">
        <f>SUM(AL11:AL18)</f>
        <v>0</v>
      </c>
      <c r="F49" s="132">
        <f>SUM(AM11:AM18)</f>
        <v>0</v>
      </c>
      <c r="G49" s="261">
        <f>SUM(AN11:AN18)</f>
        <v>0</v>
      </c>
    </row>
    <row r="50" spans="2:7" ht="13.5" thickBot="1">
      <c r="B50" s="301" t="s">
        <v>117</v>
      </c>
      <c r="C50" s="314">
        <f>SUM(D50:G50)</f>
        <v>122222.22222222222</v>
      </c>
      <c r="D50" s="311">
        <f>AK19</f>
        <v>82500</v>
      </c>
      <c r="E50" s="132">
        <f>AL19</f>
        <v>27500</v>
      </c>
      <c r="F50" s="132">
        <f>AM19</f>
        <v>0</v>
      </c>
      <c r="G50" s="261">
        <f>AN19</f>
        <v>12222.222222222219</v>
      </c>
    </row>
    <row r="51" spans="2:7" ht="13.5" thickBot="1">
      <c r="B51" s="275">
        <v>2022</v>
      </c>
      <c r="C51" s="314"/>
      <c r="D51" s="308"/>
      <c r="E51" s="308"/>
      <c r="F51" s="308"/>
      <c r="G51" s="309"/>
    </row>
    <row r="52" spans="2:7">
      <c r="B52" s="304" t="s">
        <v>97</v>
      </c>
      <c r="C52" s="314">
        <f>SUM(D52:G52)</f>
        <v>0</v>
      </c>
      <c r="D52" s="311">
        <f>SUM(AQ11:AQ18)</f>
        <v>0</v>
      </c>
      <c r="E52" s="132">
        <f>SUM(AR11:AR18)</f>
        <v>0</v>
      </c>
      <c r="F52" s="132">
        <f>SUM(AS11:AS18)</f>
        <v>0</v>
      </c>
      <c r="G52" s="261">
        <f>SUM(AT11:AT18)</f>
        <v>0</v>
      </c>
    </row>
    <row r="53" spans="2:7" ht="13.5" thickBot="1">
      <c r="B53" s="302" t="s">
        <v>117</v>
      </c>
      <c r="C53" s="314">
        <f>SUM(D53:G53)</f>
        <v>111111.11111111111</v>
      </c>
      <c r="D53" s="311">
        <f>AQ19</f>
        <v>75000</v>
      </c>
      <c r="E53" s="132">
        <f>AR19</f>
        <v>25000</v>
      </c>
      <c r="F53" s="132">
        <f>AS19</f>
        <v>0</v>
      </c>
      <c r="G53" s="261">
        <f>AT19</f>
        <v>11111.111111111109</v>
      </c>
    </row>
    <row r="54" spans="2:7" ht="13.5" thickBot="1">
      <c r="B54" s="275">
        <v>2023</v>
      </c>
      <c r="C54" s="314"/>
      <c r="D54" s="308"/>
      <c r="E54" s="308"/>
      <c r="F54" s="308"/>
      <c r="G54" s="309"/>
    </row>
    <row r="55" spans="2:7">
      <c r="B55" s="304" t="s">
        <v>97</v>
      </c>
      <c r="C55" s="314">
        <f>SUM(D55:G55)</f>
        <v>0</v>
      </c>
      <c r="D55" s="311">
        <f>SUM(AW11:AW18)</f>
        <v>0</v>
      </c>
      <c r="E55" s="132">
        <f>SUM(AX11:AX18)</f>
        <v>0</v>
      </c>
      <c r="F55" s="132">
        <f>SUM(AY11:AY18)</f>
        <v>0</v>
      </c>
      <c r="G55" s="261">
        <f>SUM(AZ11:AZ18)</f>
        <v>0</v>
      </c>
    </row>
    <row r="56" spans="2:7" ht="13.5" thickBot="1">
      <c r="B56" s="303" t="s">
        <v>117</v>
      </c>
      <c r="C56" s="315">
        <f>SUM(D56:G56)</f>
        <v>81884.444444444438</v>
      </c>
      <c r="D56" s="312">
        <f>AW19</f>
        <v>55272</v>
      </c>
      <c r="E56" s="262">
        <f>AX19</f>
        <v>18424</v>
      </c>
      <c r="F56" s="262">
        <f>AY19</f>
        <v>0</v>
      </c>
      <c r="G56" s="263">
        <f>AZ19</f>
        <v>8188.444444444438</v>
      </c>
    </row>
  </sheetData>
  <mergeCells count="17">
    <mergeCell ref="S39:T39"/>
    <mergeCell ref="V34:X34"/>
    <mergeCell ref="V33:X33"/>
    <mergeCell ref="V32:X32"/>
    <mergeCell ref="V35:X35"/>
    <mergeCell ref="V36:X36"/>
    <mergeCell ref="O31:T31"/>
    <mergeCell ref="O32:P32"/>
    <mergeCell ref="O33:P36"/>
    <mergeCell ref="S38:T38"/>
    <mergeCell ref="AU1:AZ1"/>
    <mergeCell ref="I1:P1"/>
    <mergeCell ref="Q1:V1"/>
    <mergeCell ref="W1:AB1"/>
    <mergeCell ref="AC1:AH1"/>
    <mergeCell ref="AI1:AN1"/>
    <mergeCell ref="AO1:AT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3"/>
  <sheetViews>
    <sheetView zoomScale="89" zoomScaleNormal="89" workbookViewId="0">
      <selection activeCell="I14" sqref="I14"/>
    </sheetView>
  </sheetViews>
  <sheetFormatPr defaultRowHeight="12.75"/>
  <cols>
    <col min="1" max="1" width="9.5703125" style="2" customWidth="1"/>
    <col min="2" max="2" width="8.85546875" style="2" customWidth="1"/>
    <col min="3" max="3" width="10.5703125" style="2" customWidth="1"/>
    <col min="4" max="4" width="7.85546875" style="2" bestFit="1" customWidth="1"/>
    <col min="5" max="5" width="12" style="2" customWidth="1"/>
    <col min="6" max="6" width="11" style="2" customWidth="1"/>
    <col min="7" max="7" width="10.42578125" style="2" customWidth="1"/>
    <col min="8" max="9" width="12.5703125" style="2" customWidth="1"/>
    <col min="10" max="10" width="13.42578125" style="2" customWidth="1"/>
    <col min="11" max="11" width="13.5703125" style="2" customWidth="1"/>
    <col min="12" max="13" width="12.28515625" style="2" customWidth="1"/>
    <col min="14" max="1024" width="10.28515625" style="2" customWidth="1"/>
    <col min="1025" max="16384" width="9.140625" style="2"/>
  </cols>
  <sheetData>
    <row r="1" spans="1:13" ht="15.75">
      <c r="A1" s="403" t="s">
        <v>75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</row>
    <row r="2" spans="1:13">
      <c r="A2" s="192" t="s">
        <v>28</v>
      </c>
      <c r="B2" s="192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12.75" customHeight="1">
      <c r="A3" s="383" t="s">
        <v>76</v>
      </c>
      <c r="B3" s="383" t="s">
        <v>77</v>
      </c>
      <c r="C3" s="383" t="s">
        <v>78</v>
      </c>
      <c r="D3" s="386" t="s">
        <v>79</v>
      </c>
      <c r="E3" s="387"/>
      <c r="F3" s="387"/>
      <c r="G3" s="388"/>
      <c r="H3" s="389" t="s">
        <v>264</v>
      </c>
      <c r="I3" s="390"/>
      <c r="J3" s="390"/>
      <c r="K3" s="390"/>
      <c r="L3" s="391"/>
      <c r="M3" s="383" t="s">
        <v>80</v>
      </c>
    </row>
    <row r="4" spans="1:13" ht="12.75" customHeight="1">
      <c r="A4" s="384"/>
      <c r="B4" s="384"/>
      <c r="C4" s="384"/>
      <c r="D4" s="392" t="s">
        <v>81</v>
      </c>
      <c r="E4" s="380" t="s">
        <v>82</v>
      </c>
      <c r="F4" s="380" t="s">
        <v>83</v>
      </c>
      <c r="G4" s="380" t="s">
        <v>84</v>
      </c>
      <c r="H4" s="380" t="s">
        <v>85</v>
      </c>
      <c r="I4" s="395" t="s">
        <v>86</v>
      </c>
      <c r="J4" s="396"/>
      <c r="K4" s="399" t="s">
        <v>87</v>
      </c>
      <c r="L4" s="400"/>
      <c r="M4" s="384"/>
    </row>
    <row r="5" spans="1:13">
      <c r="A5" s="384"/>
      <c r="B5" s="384"/>
      <c r="C5" s="384"/>
      <c r="D5" s="393"/>
      <c r="E5" s="381"/>
      <c r="F5" s="381"/>
      <c r="G5" s="381"/>
      <c r="H5" s="381"/>
      <c r="I5" s="397"/>
      <c r="J5" s="398"/>
      <c r="K5" s="401"/>
      <c r="L5" s="402"/>
      <c r="M5" s="384"/>
    </row>
    <row r="6" spans="1:13" ht="12.75" customHeight="1">
      <c r="A6" s="384"/>
      <c r="B6" s="384"/>
      <c r="C6" s="384"/>
      <c r="D6" s="393"/>
      <c r="E6" s="381"/>
      <c r="F6" s="381"/>
      <c r="G6" s="381"/>
      <c r="H6" s="381"/>
      <c r="I6" s="380" t="s">
        <v>88</v>
      </c>
      <c r="J6" s="380" t="s">
        <v>89</v>
      </c>
      <c r="K6" s="380" t="s">
        <v>90</v>
      </c>
      <c r="L6" s="380" t="s">
        <v>91</v>
      </c>
      <c r="M6" s="384"/>
    </row>
    <row r="7" spans="1:13">
      <c r="A7" s="384"/>
      <c r="B7" s="384"/>
      <c r="C7" s="384"/>
      <c r="D7" s="393"/>
      <c r="E7" s="381"/>
      <c r="F7" s="381"/>
      <c r="G7" s="381"/>
      <c r="H7" s="381"/>
      <c r="I7" s="381"/>
      <c r="J7" s="381"/>
      <c r="K7" s="381"/>
      <c r="L7" s="381"/>
      <c r="M7" s="384"/>
    </row>
    <row r="8" spans="1:13">
      <c r="A8" s="385"/>
      <c r="B8" s="385"/>
      <c r="C8" s="385"/>
      <c r="D8" s="394"/>
      <c r="E8" s="382"/>
      <c r="F8" s="382"/>
      <c r="G8" s="382"/>
      <c r="H8" s="382"/>
      <c r="I8" s="382"/>
      <c r="J8" s="382"/>
      <c r="K8" s="382"/>
      <c r="L8" s="382"/>
      <c r="M8" s="385"/>
    </row>
    <row r="9" spans="1:13">
      <c r="A9" s="135" t="s">
        <v>130</v>
      </c>
      <c r="B9" s="135" t="s">
        <v>131</v>
      </c>
      <c r="C9" s="194" t="s">
        <v>94</v>
      </c>
      <c r="D9" s="187" t="s">
        <v>1</v>
      </c>
      <c r="E9" s="187" t="s">
        <v>125</v>
      </c>
      <c r="F9" s="187" t="s">
        <v>126</v>
      </c>
      <c r="G9" s="187" t="s">
        <v>127</v>
      </c>
      <c r="H9" s="138">
        <v>18194790</v>
      </c>
      <c r="I9" s="139">
        <v>17285050.5</v>
      </c>
      <c r="J9" s="139">
        <v>0</v>
      </c>
      <c r="K9" s="195">
        <v>909739.5</v>
      </c>
      <c r="L9" s="139">
        <v>0</v>
      </c>
      <c r="M9" s="195">
        <v>0</v>
      </c>
    </row>
    <row r="10" spans="1:13">
      <c r="A10" s="135" t="s">
        <v>132</v>
      </c>
      <c r="B10" s="135" t="s">
        <v>133</v>
      </c>
      <c r="C10" s="194" t="s">
        <v>94</v>
      </c>
      <c r="D10" s="187" t="s">
        <v>1</v>
      </c>
      <c r="E10" s="187" t="s">
        <v>125</v>
      </c>
      <c r="F10" s="187" t="s">
        <v>126</v>
      </c>
      <c r="G10" s="187" t="s">
        <v>127</v>
      </c>
      <c r="H10" s="138">
        <v>13400000</v>
      </c>
      <c r="I10" s="139">
        <v>12730000</v>
      </c>
      <c r="J10" s="139">
        <v>0</v>
      </c>
      <c r="K10" s="195">
        <v>670000</v>
      </c>
      <c r="L10" s="139">
        <v>0</v>
      </c>
      <c r="M10" s="195">
        <v>0</v>
      </c>
    </row>
    <row r="11" spans="1:13">
      <c r="A11" s="135" t="s">
        <v>132</v>
      </c>
      <c r="B11" s="135" t="s">
        <v>134</v>
      </c>
      <c r="C11" s="194" t="s">
        <v>94</v>
      </c>
      <c r="D11" s="187" t="s">
        <v>1</v>
      </c>
      <c r="E11" s="187" t="s">
        <v>125</v>
      </c>
      <c r="F11" s="187" t="s">
        <v>126</v>
      </c>
      <c r="G11" s="187" t="s">
        <v>127</v>
      </c>
      <c r="H11" s="139">
        <v>4900000</v>
      </c>
      <c r="I11" s="139">
        <v>4655000</v>
      </c>
      <c r="J11" s="139">
        <v>0</v>
      </c>
      <c r="K11" s="195">
        <v>150000</v>
      </c>
      <c r="L11" s="139">
        <v>95000</v>
      </c>
      <c r="M11" s="195">
        <v>0</v>
      </c>
    </row>
    <row r="12" spans="1:13">
      <c r="A12" s="135" t="s">
        <v>132</v>
      </c>
      <c r="B12" s="135" t="s">
        <v>135</v>
      </c>
      <c r="C12" s="194" t="s">
        <v>94</v>
      </c>
      <c r="D12" s="187" t="s">
        <v>1</v>
      </c>
      <c r="E12" s="187" t="s">
        <v>125</v>
      </c>
      <c r="F12" s="187" t="s">
        <v>126</v>
      </c>
      <c r="G12" s="187" t="s">
        <v>127</v>
      </c>
      <c r="H12" s="139">
        <v>250000</v>
      </c>
      <c r="I12" s="139">
        <v>237500</v>
      </c>
      <c r="J12" s="139">
        <v>0</v>
      </c>
      <c r="K12" s="195">
        <v>0</v>
      </c>
      <c r="L12" s="139">
        <v>12500</v>
      </c>
      <c r="M12" s="195">
        <v>0</v>
      </c>
    </row>
    <row r="13" spans="1:13">
      <c r="A13" s="135" t="s">
        <v>132</v>
      </c>
      <c r="B13" s="135" t="s">
        <v>136</v>
      </c>
      <c r="C13" s="194" t="s">
        <v>94</v>
      </c>
      <c r="D13" s="187" t="s">
        <v>1</v>
      </c>
      <c r="E13" s="187" t="s">
        <v>125</v>
      </c>
      <c r="F13" s="187" t="s">
        <v>126</v>
      </c>
      <c r="G13" s="187" t="s">
        <v>127</v>
      </c>
      <c r="H13" s="139">
        <v>4600000</v>
      </c>
      <c r="I13" s="139">
        <v>4370000</v>
      </c>
      <c r="J13" s="139">
        <v>0</v>
      </c>
      <c r="K13" s="195">
        <v>230000</v>
      </c>
      <c r="L13" s="139">
        <v>0</v>
      </c>
      <c r="M13" s="195">
        <v>0</v>
      </c>
    </row>
    <row r="14" spans="1:13">
      <c r="A14" s="196" t="s">
        <v>92</v>
      </c>
      <c r="B14" s="196" t="s">
        <v>93</v>
      </c>
      <c r="C14" s="194" t="s">
        <v>94</v>
      </c>
      <c r="D14" s="196" t="s">
        <v>64</v>
      </c>
      <c r="E14" s="196">
        <v>4</v>
      </c>
      <c r="F14" s="196" t="s">
        <v>96</v>
      </c>
      <c r="G14" s="196" t="s">
        <v>97</v>
      </c>
      <c r="H14" s="139">
        <v>600000</v>
      </c>
      <c r="I14" s="139">
        <v>450000</v>
      </c>
      <c r="J14" s="139">
        <v>150000</v>
      </c>
      <c r="K14" s="195">
        <v>0</v>
      </c>
      <c r="L14" s="214">
        <v>0</v>
      </c>
      <c r="M14" s="195">
        <v>0</v>
      </c>
    </row>
    <row r="15" spans="1:13">
      <c r="A15" s="196" t="s">
        <v>92</v>
      </c>
      <c r="B15" s="196" t="s">
        <v>98</v>
      </c>
      <c r="C15" s="194" t="s">
        <v>94</v>
      </c>
      <c r="D15" s="196" t="s">
        <v>64</v>
      </c>
      <c r="E15" s="196" t="s">
        <v>95</v>
      </c>
      <c r="F15" s="196" t="s">
        <v>96</v>
      </c>
      <c r="G15" s="196" t="s">
        <v>97</v>
      </c>
      <c r="H15" s="139">
        <v>500000</v>
      </c>
      <c r="I15" s="139">
        <v>375000</v>
      </c>
      <c r="J15" s="139">
        <v>125000</v>
      </c>
      <c r="K15" s="195">
        <v>0</v>
      </c>
      <c r="L15" s="139">
        <v>0</v>
      </c>
      <c r="M15" s="195">
        <v>0</v>
      </c>
    </row>
    <row r="16" spans="1:13">
      <c r="A16" s="196" t="s">
        <v>92</v>
      </c>
      <c r="B16" s="196" t="s">
        <v>99</v>
      </c>
      <c r="C16" s="194" t="s">
        <v>94</v>
      </c>
      <c r="D16" s="196" t="s">
        <v>64</v>
      </c>
      <c r="E16" s="196" t="s">
        <v>100</v>
      </c>
      <c r="F16" s="196" t="s">
        <v>101</v>
      </c>
      <c r="G16" s="196" t="s">
        <v>97</v>
      </c>
      <c r="H16" s="139">
        <v>750000</v>
      </c>
      <c r="I16" s="139">
        <v>450000</v>
      </c>
      <c r="J16" s="139">
        <v>150000</v>
      </c>
      <c r="K16" s="195">
        <v>150000</v>
      </c>
      <c r="L16" s="139">
        <v>0</v>
      </c>
      <c r="M16" s="195">
        <v>0</v>
      </c>
    </row>
    <row r="17" spans="1:13">
      <c r="A17" s="196" t="s">
        <v>92</v>
      </c>
      <c r="B17" s="196" t="s">
        <v>102</v>
      </c>
      <c r="C17" s="194" t="s">
        <v>94</v>
      </c>
      <c r="D17" s="196" t="s">
        <v>64</v>
      </c>
      <c r="E17" s="196" t="s">
        <v>100</v>
      </c>
      <c r="F17" s="196" t="s">
        <v>103</v>
      </c>
      <c r="G17" s="196" t="s">
        <v>97</v>
      </c>
      <c r="H17" s="139">
        <v>9356461.25</v>
      </c>
      <c r="I17" s="139">
        <v>5613876.75</v>
      </c>
      <c r="J17" s="139">
        <v>1871292.25</v>
      </c>
      <c r="K17" s="195">
        <v>1871292.25</v>
      </c>
      <c r="L17" s="139">
        <v>0</v>
      </c>
      <c r="M17" s="195">
        <v>0</v>
      </c>
    </row>
    <row r="18" spans="1:13">
      <c r="A18" s="196" t="s">
        <v>104</v>
      </c>
      <c r="B18" s="196" t="s">
        <v>105</v>
      </c>
      <c r="C18" s="196" t="s">
        <v>106</v>
      </c>
      <c r="D18" s="196" t="s">
        <v>64</v>
      </c>
      <c r="E18" s="196" t="s">
        <v>100</v>
      </c>
      <c r="F18" s="196" t="s">
        <v>103</v>
      </c>
      <c r="G18" s="196" t="s">
        <v>97</v>
      </c>
      <c r="H18" s="139">
        <v>7200000</v>
      </c>
      <c r="I18" s="139">
        <v>2700000</v>
      </c>
      <c r="J18" s="139">
        <v>900000</v>
      </c>
      <c r="K18" s="195">
        <v>0</v>
      </c>
      <c r="L18" s="139">
        <v>3600000</v>
      </c>
      <c r="M18" s="195">
        <v>0</v>
      </c>
    </row>
    <row r="19" spans="1:13">
      <c r="A19" s="196" t="s">
        <v>104</v>
      </c>
      <c r="B19" s="196" t="s">
        <v>107</v>
      </c>
      <c r="C19" s="196" t="s">
        <v>108</v>
      </c>
      <c r="D19" s="196" t="s">
        <v>64</v>
      </c>
      <c r="E19" s="196" t="s">
        <v>109</v>
      </c>
      <c r="F19" s="196" t="s">
        <v>110</v>
      </c>
      <c r="G19" s="196" t="s">
        <v>97</v>
      </c>
      <c r="H19" s="139">
        <v>1000000</v>
      </c>
      <c r="I19" s="139">
        <v>375000</v>
      </c>
      <c r="J19" s="139">
        <v>125000</v>
      </c>
      <c r="K19" s="195">
        <v>0</v>
      </c>
      <c r="L19" s="139">
        <v>500000</v>
      </c>
      <c r="M19" s="195">
        <v>0</v>
      </c>
    </row>
    <row r="20" spans="1:13">
      <c r="A20" s="196" t="s">
        <v>104</v>
      </c>
      <c r="B20" s="196" t="s">
        <v>111</v>
      </c>
      <c r="C20" s="194" t="s">
        <v>94</v>
      </c>
      <c r="D20" s="196" t="s">
        <v>64</v>
      </c>
      <c r="E20" s="196" t="s">
        <v>112</v>
      </c>
      <c r="F20" s="196" t="s">
        <v>113</v>
      </c>
      <c r="G20" s="196" t="s">
        <v>97</v>
      </c>
      <c r="H20" s="139">
        <v>6444444.444444444</v>
      </c>
      <c r="I20" s="139">
        <v>2175000</v>
      </c>
      <c r="J20" s="139">
        <v>725000</v>
      </c>
      <c r="K20" s="195">
        <v>0</v>
      </c>
      <c r="L20" s="139">
        <v>3544444.444444444</v>
      </c>
      <c r="M20" s="195">
        <v>0</v>
      </c>
    </row>
    <row r="21" spans="1:13">
      <c r="A21" s="196" t="s">
        <v>104</v>
      </c>
      <c r="B21" s="196" t="s">
        <v>114</v>
      </c>
      <c r="C21" s="194" t="s">
        <v>94</v>
      </c>
      <c r="D21" s="196" t="s">
        <v>64</v>
      </c>
      <c r="E21" s="196" t="s">
        <v>100</v>
      </c>
      <c r="F21" s="196" t="s">
        <v>103</v>
      </c>
      <c r="G21" s="196" t="s">
        <v>97</v>
      </c>
      <c r="H21" s="139">
        <v>1000000</v>
      </c>
      <c r="I21" s="139">
        <v>337500</v>
      </c>
      <c r="J21" s="139">
        <v>112500</v>
      </c>
      <c r="K21" s="195">
        <v>0</v>
      </c>
      <c r="L21" s="139">
        <v>550000</v>
      </c>
      <c r="M21" s="195">
        <v>0</v>
      </c>
    </row>
    <row r="22" spans="1:13">
      <c r="A22" s="196" t="s">
        <v>115</v>
      </c>
      <c r="B22" s="196" t="s">
        <v>116</v>
      </c>
      <c r="C22" s="194" t="s">
        <v>94</v>
      </c>
      <c r="D22" s="196" t="s">
        <v>64</v>
      </c>
      <c r="E22" s="196" t="s">
        <v>109</v>
      </c>
      <c r="F22" s="196" t="s">
        <v>110</v>
      </c>
      <c r="G22" s="196" t="s">
        <v>117</v>
      </c>
      <c r="H22" s="139">
        <v>881884.4444444445</v>
      </c>
      <c r="I22" s="139">
        <v>595272</v>
      </c>
      <c r="J22" s="139">
        <v>198424</v>
      </c>
      <c r="K22" s="195">
        <v>0</v>
      </c>
      <c r="L22" s="139">
        <v>88188.444444444496</v>
      </c>
      <c r="M22" s="195">
        <v>0</v>
      </c>
    </row>
    <row r="23" spans="1:13">
      <c r="A23" s="196"/>
      <c r="B23" s="196"/>
      <c r="C23" s="194"/>
      <c r="D23" s="196" t="s">
        <v>137</v>
      </c>
      <c r="E23" s="162" t="s">
        <v>138</v>
      </c>
      <c r="F23" s="162" t="s">
        <v>139</v>
      </c>
      <c r="G23" s="285" t="s">
        <v>140</v>
      </c>
      <c r="H23" s="139"/>
      <c r="I23" s="139"/>
      <c r="J23" s="139"/>
      <c r="K23" s="195"/>
      <c r="L23" s="139"/>
      <c r="M23" s="195">
        <v>0</v>
      </c>
    </row>
    <row r="24" spans="1:13">
      <c r="A24" s="196"/>
      <c r="B24" s="196"/>
      <c r="C24" s="194"/>
      <c r="D24" s="196" t="s">
        <v>137</v>
      </c>
      <c r="E24" s="162" t="s">
        <v>138</v>
      </c>
      <c r="F24" s="162" t="s">
        <v>139</v>
      </c>
      <c r="G24" s="285" t="s">
        <v>140</v>
      </c>
      <c r="H24" s="139"/>
      <c r="I24" s="139"/>
      <c r="J24" s="139"/>
      <c r="K24" s="195"/>
      <c r="L24" s="139"/>
      <c r="M24" s="195">
        <v>0</v>
      </c>
    </row>
    <row r="25" spans="1:13">
      <c r="A25" s="196"/>
      <c r="B25" s="196"/>
      <c r="C25" s="194"/>
      <c r="D25" s="196" t="s">
        <v>137</v>
      </c>
      <c r="E25" s="162" t="s">
        <v>138</v>
      </c>
      <c r="F25" s="162" t="s">
        <v>139</v>
      </c>
      <c r="G25" s="285" t="s">
        <v>140</v>
      </c>
      <c r="H25" s="139"/>
      <c r="I25" s="139"/>
      <c r="J25" s="139"/>
      <c r="K25" s="195"/>
      <c r="L25" s="139"/>
      <c r="M25" s="195">
        <v>0</v>
      </c>
    </row>
    <row r="26" spans="1:13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</row>
    <row r="28" spans="1:13">
      <c r="A28" s="299">
        <v>2016</v>
      </c>
      <c r="B28" s="192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</row>
    <row r="29" spans="1:13">
      <c r="A29" s="383" t="s">
        <v>76</v>
      </c>
      <c r="B29" s="383" t="s">
        <v>77</v>
      </c>
      <c r="C29" s="383" t="s">
        <v>78</v>
      </c>
      <c r="D29" s="386" t="s">
        <v>79</v>
      </c>
      <c r="E29" s="387"/>
      <c r="F29" s="387"/>
      <c r="G29" s="388"/>
      <c r="H29" s="389" t="s">
        <v>264</v>
      </c>
      <c r="I29" s="390"/>
      <c r="J29" s="390"/>
      <c r="K29" s="390"/>
      <c r="L29" s="391"/>
      <c r="M29" s="383" t="s">
        <v>80</v>
      </c>
    </row>
    <row r="30" spans="1:13">
      <c r="A30" s="384"/>
      <c r="B30" s="384"/>
      <c r="C30" s="384"/>
      <c r="D30" s="392" t="s">
        <v>81</v>
      </c>
      <c r="E30" s="380" t="s">
        <v>82</v>
      </c>
      <c r="F30" s="380" t="s">
        <v>83</v>
      </c>
      <c r="G30" s="380" t="s">
        <v>84</v>
      </c>
      <c r="H30" s="380" t="s">
        <v>85</v>
      </c>
      <c r="I30" s="395" t="s">
        <v>86</v>
      </c>
      <c r="J30" s="396"/>
      <c r="K30" s="399" t="s">
        <v>87</v>
      </c>
      <c r="L30" s="400"/>
      <c r="M30" s="384"/>
    </row>
    <row r="31" spans="1:13">
      <c r="A31" s="384"/>
      <c r="B31" s="384"/>
      <c r="C31" s="384"/>
      <c r="D31" s="393"/>
      <c r="E31" s="381"/>
      <c r="F31" s="381"/>
      <c r="G31" s="381"/>
      <c r="H31" s="381"/>
      <c r="I31" s="397"/>
      <c r="J31" s="398"/>
      <c r="K31" s="401"/>
      <c r="L31" s="402"/>
      <c r="M31" s="384"/>
    </row>
    <row r="32" spans="1:13">
      <c r="A32" s="384"/>
      <c r="B32" s="384"/>
      <c r="C32" s="384"/>
      <c r="D32" s="393"/>
      <c r="E32" s="381"/>
      <c r="F32" s="381"/>
      <c r="G32" s="381"/>
      <c r="H32" s="381"/>
      <c r="I32" s="380" t="s">
        <v>88</v>
      </c>
      <c r="J32" s="380" t="s">
        <v>89</v>
      </c>
      <c r="K32" s="380" t="s">
        <v>90</v>
      </c>
      <c r="L32" s="380" t="s">
        <v>91</v>
      </c>
      <c r="M32" s="384"/>
    </row>
    <row r="33" spans="1:13">
      <c r="A33" s="384"/>
      <c r="B33" s="384"/>
      <c r="C33" s="384"/>
      <c r="D33" s="393"/>
      <c r="E33" s="381"/>
      <c r="F33" s="381"/>
      <c r="G33" s="381"/>
      <c r="H33" s="381"/>
      <c r="I33" s="381"/>
      <c r="J33" s="381"/>
      <c r="K33" s="381"/>
      <c r="L33" s="381"/>
      <c r="M33" s="384"/>
    </row>
    <row r="34" spans="1:13">
      <c r="A34" s="385"/>
      <c r="B34" s="385"/>
      <c r="C34" s="385"/>
      <c r="D34" s="394"/>
      <c r="E34" s="382"/>
      <c r="F34" s="382"/>
      <c r="G34" s="382"/>
      <c r="H34" s="382"/>
      <c r="I34" s="382"/>
      <c r="J34" s="382"/>
      <c r="K34" s="382"/>
      <c r="L34" s="382"/>
      <c r="M34" s="385"/>
    </row>
    <row r="35" spans="1:13">
      <c r="A35" s="135" t="s">
        <v>130</v>
      </c>
      <c r="B35" s="135" t="s">
        <v>131</v>
      </c>
      <c r="C35" s="194" t="s">
        <v>94</v>
      </c>
      <c r="D35" s="187" t="s">
        <v>1</v>
      </c>
      <c r="E35" s="187" t="s">
        <v>125</v>
      </c>
      <c r="F35" s="187" t="s">
        <v>126</v>
      </c>
      <c r="G35" s="187" t="s">
        <v>127</v>
      </c>
      <c r="H35" s="138">
        <v>0</v>
      </c>
      <c r="I35" s="139">
        <v>0</v>
      </c>
      <c r="J35" s="139">
        <v>0</v>
      </c>
      <c r="K35" s="195">
        <v>0</v>
      </c>
      <c r="L35" s="139">
        <v>0</v>
      </c>
      <c r="M35" s="195">
        <v>0</v>
      </c>
    </row>
    <row r="36" spans="1:13">
      <c r="A36" s="135" t="s">
        <v>132</v>
      </c>
      <c r="B36" s="135" t="s">
        <v>133</v>
      </c>
      <c r="C36" s="194" t="s">
        <v>94</v>
      </c>
      <c r="D36" s="187" t="s">
        <v>1</v>
      </c>
      <c r="E36" s="187" t="s">
        <v>125</v>
      </c>
      <c r="F36" s="187" t="s">
        <v>126</v>
      </c>
      <c r="G36" s="187" t="s">
        <v>127</v>
      </c>
      <c r="H36" s="138">
        <v>0</v>
      </c>
      <c r="I36" s="139">
        <v>0</v>
      </c>
      <c r="J36" s="139">
        <v>0</v>
      </c>
      <c r="K36" s="195">
        <v>0</v>
      </c>
      <c r="L36" s="139">
        <v>0</v>
      </c>
      <c r="M36" s="195">
        <v>0</v>
      </c>
    </row>
    <row r="37" spans="1:13">
      <c r="A37" s="135" t="s">
        <v>132</v>
      </c>
      <c r="B37" s="135" t="s">
        <v>134</v>
      </c>
      <c r="C37" s="194" t="s">
        <v>94</v>
      </c>
      <c r="D37" s="187" t="s">
        <v>1</v>
      </c>
      <c r="E37" s="187" t="s">
        <v>125</v>
      </c>
      <c r="F37" s="187" t="s">
        <v>126</v>
      </c>
      <c r="G37" s="187" t="s">
        <v>127</v>
      </c>
      <c r="H37" s="139">
        <v>0</v>
      </c>
      <c r="I37" s="139">
        <v>0</v>
      </c>
      <c r="J37" s="139">
        <v>0</v>
      </c>
      <c r="K37" s="195">
        <v>0</v>
      </c>
      <c r="L37" s="139">
        <v>0</v>
      </c>
      <c r="M37" s="195">
        <v>0</v>
      </c>
    </row>
    <row r="38" spans="1:13">
      <c r="A38" s="135" t="s">
        <v>132</v>
      </c>
      <c r="B38" s="135" t="s">
        <v>135</v>
      </c>
      <c r="C38" s="194" t="s">
        <v>94</v>
      </c>
      <c r="D38" s="187" t="s">
        <v>1</v>
      </c>
      <c r="E38" s="187" t="s">
        <v>125</v>
      </c>
      <c r="F38" s="187" t="s">
        <v>126</v>
      </c>
      <c r="G38" s="187" t="s">
        <v>127</v>
      </c>
      <c r="H38" s="139">
        <v>0</v>
      </c>
      <c r="I38" s="139">
        <v>0</v>
      </c>
      <c r="J38" s="139">
        <v>0</v>
      </c>
      <c r="K38" s="195">
        <v>0</v>
      </c>
      <c r="L38" s="139">
        <v>0</v>
      </c>
      <c r="M38" s="195">
        <v>0</v>
      </c>
    </row>
    <row r="39" spans="1:13">
      <c r="A39" s="135" t="s">
        <v>132</v>
      </c>
      <c r="B39" s="135" t="s">
        <v>136</v>
      </c>
      <c r="C39" s="194" t="s">
        <v>94</v>
      </c>
      <c r="D39" s="187" t="s">
        <v>1</v>
      </c>
      <c r="E39" s="187" t="s">
        <v>125</v>
      </c>
      <c r="F39" s="187" t="s">
        <v>126</v>
      </c>
      <c r="G39" s="187" t="s">
        <v>127</v>
      </c>
      <c r="H39" s="139">
        <v>0</v>
      </c>
      <c r="I39" s="139">
        <v>0</v>
      </c>
      <c r="J39" s="139">
        <v>0</v>
      </c>
      <c r="K39" s="195">
        <v>0</v>
      </c>
      <c r="L39" s="139">
        <v>0</v>
      </c>
      <c r="M39" s="195">
        <v>0</v>
      </c>
    </row>
    <row r="40" spans="1:13">
      <c r="A40" s="196" t="s">
        <v>92</v>
      </c>
      <c r="B40" s="196" t="s">
        <v>93</v>
      </c>
      <c r="C40" s="194" t="s">
        <v>94</v>
      </c>
      <c r="D40" s="196" t="s">
        <v>64</v>
      </c>
      <c r="E40" s="196" t="s">
        <v>95</v>
      </c>
      <c r="F40" s="196" t="s">
        <v>96</v>
      </c>
      <c r="G40" s="196" t="s">
        <v>97</v>
      </c>
      <c r="H40" s="139">
        <v>0</v>
      </c>
      <c r="I40" s="139">
        <v>0</v>
      </c>
      <c r="J40" s="139">
        <v>0</v>
      </c>
      <c r="K40" s="139">
        <v>0</v>
      </c>
      <c r="L40" s="139">
        <v>0</v>
      </c>
      <c r="M40" s="195">
        <v>0</v>
      </c>
    </row>
    <row r="41" spans="1:13">
      <c r="A41" s="196" t="s">
        <v>92</v>
      </c>
      <c r="B41" s="196" t="s">
        <v>98</v>
      </c>
      <c r="C41" s="194" t="s">
        <v>94</v>
      </c>
      <c r="D41" s="196" t="s">
        <v>64</v>
      </c>
      <c r="E41" s="196" t="s">
        <v>95</v>
      </c>
      <c r="F41" s="196" t="s">
        <v>96</v>
      </c>
      <c r="G41" s="196" t="s">
        <v>97</v>
      </c>
      <c r="H41" s="139">
        <v>0</v>
      </c>
      <c r="I41" s="139">
        <v>0</v>
      </c>
      <c r="J41" s="139">
        <v>0</v>
      </c>
      <c r="K41" s="139">
        <v>0</v>
      </c>
      <c r="L41" s="139">
        <v>0</v>
      </c>
      <c r="M41" s="195">
        <v>0</v>
      </c>
    </row>
    <row r="42" spans="1:13">
      <c r="A42" s="196" t="s">
        <v>92</v>
      </c>
      <c r="B42" s="196" t="s">
        <v>99</v>
      </c>
      <c r="C42" s="194" t="s">
        <v>94</v>
      </c>
      <c r="D42" s="196" t="s">
        <v>64</v>
      </c>
      <c r="E42" s="196" t="s">
        <v>100</v>
      </c>
      <c r="F42" s="196" t="s">
        <v>101</v>
      </c>
      <c r="G42" s="196" t="s">
        <v>97</v>
      </c>
      <c r="H42" s="139">
        <v>0</v>
      </c>
      <c r="I42" s="139">
        <v>0</v>
      </c>
      <c r="J42" s="139">
        <v>0</v>
      </c>
      <c r="K42" s="139">
        <v>0</v>
      </c>
      <c r="L42" s="139">
        <v>0</v>
      </c>
      <c r="M42" s="195">
        <v>0</v>
      </c>
    </row>
    <row r="43" spans="1:13">
      <c r="A43" s="196" t="s">
        <v>92</v>
      </c>
      <c r="B43" s="196" t="s">
        <v>102</v>
      </c>
      <c r="C43" s="194" t="s">
        <v>94</v>
      </c>
      <c r="D43" s="196" t="s">
        <v>64</v>
      </c>
      <c r="E43" s="196" t="s">
        <v>100</v>
      </c>
      <c r="F43" s="196" t="s">
        <v>103</v>
      </c>
      <c r="G43" s="196" t="s">
        <v>97</v>
      </c>
      <c r="H43" s="139">
        <v>0</v>
      </c>
      <c r="I43" s="139">
        <v>0</v>
      </c>
      <c r="J43" s="139">
        <v>0</v>
      </c>
      <c r="K43" s="139">
        <v>0</v>
      </c>
      <c r="L43" s="139">
        <v>0</v>
      </c>
      <c r="M43" s="195">
        <v>0</v>
      </c>
    </row>
    <row r="44" spans="1:13">
      <c r="A44" s="196" t="s">
        <v>104</v>
      </c>
      <c r="B44" s="196" t="s">
        <v>105</v>
      </c>
      <c r="C44" s="196" t="s">
        <v>106</v>
      </c>
      <c r="D44" s="196" t="s">
        <v>64</v>
      </c>
      <c r="E44" s="196" t="s">
        <v>100</v>
      </c>
      <c r="F44" s="196" t="s">
        <v>103</v>
      </c>
      <c r="G44" s="196" t="s">
        <v>97</v>
      </c>
      <c r="H44" s="139">
        <v>0</v>
      </c>
      <c r="I44" s="139">
        <v>0</v>
      </c>
      <c r="J44" s="139">
        <v>0</v>
      </c>
      <c r="K44" s="139">
        <v>0</v>
      </c>
      <c r="L44" s="139">
        <v>0</v>
      </c>
      <c r="M44" s="195">
        <v>0</v>
      </c>
    </row>
    <row r="45" spans="1:13">
      <c r="A45" s="196" t="s">
        <v>104</v>
      </c>
      <c r="B45" s="196" t="s">
        <v>107</v>
      </c>
      <c r="C45" s="196" t="s">
        <v>108</v>
      </c>
      <c r="D45" s="196" t="s">
        <v>64</v>
      </c>
      <c r="E45" s="196" t="s">
        <v>109</v>
      </c>
      <c r="F45" s="196" t="s">
        <v>110</v>
      </c>
      <c r="G45" s="196" t="s">
        <v>97</v>
      </c>
      <c r="H45" s="139">
        <v>0</v>
      </c>
      <c r="I45" s="139">
        <v>0</v>
      </c>
      <c r="J45" s="139">
        <v>0</v>
      </c>
      <c r="K45" s="139">
        <v>0</v>
      </c>
      <c r="L45" s="139">
        <v>0</v>
      </c>
      <c r="M45" s="195">
        <v>0</v>
      </c>
    </row>
    <row r="46" spans="1:13">
      <c r="A46" s="196" t="s">
        <v>104</v>
      </c>
      <c r="B46" s="196" t="s">
        <v>111</v>
      </c>
      <c r="C46" s="194" t="s">
        <v>94</v>
      </c>
      <c r="D46" s="196" t="s">
        <v>64</v>
      </c>
      <c r="E46" s="196" t="s">
        <v>112</v>
      </c>
      <c r="F46" s="196" t="s">
        <v>113</v>
      </c>
      <c r="G46" s="196" t="s">
        <v>97</v>
      </c>
      <c r="H46" s="139">
        <v>0</v>
      </c>
      <c r="I46" s="139">
        <v>0</v>
      </c>
      <c r="J46" s="139">
        <v>0</v>
      </c>
      <c r="K46" s="139">
        <v>0</v>
      </c>
      <c r="L46" s="139">
        <v>0</v>
      </c>
      <c r="M46" s="195">
        <v>0</v>
      </c>
    </row>
    <row r="47" spans="1:13">
      <c r="A47" s="196" t="s">
        <v>104</v>
      </c>
      <c r="B47" s="196" t="s">
        <v>114</v>
      </c>
      <c r="C47" s="194" t="s">
        <v>94</v>
      </c>
      <c r="D47" s="196" t="s">
        <v>64</v>
      </c>
      <c r="E47" s="196" t="s">
        <v>100</v>
      </c>
      <c r="F47" s="196" t="s">
        <v>103</v>
      </c>
      <c r="G47" s="196" t="s">
        <v>97</v>
      </c>
      <c r="H47" s="139">
        <v>0</v>
      </c>
      <c r="I47" s="139">
        <v>0</v>
      </c>
      <c r="J47" s="139">
        <v>0</v>
      </c>
      <c r="K47" s="139">
        <v>0</v>
      </c>
      <c r="L47" s="139">
        <v>0</v>
      </c>
      <c r="M47" s="195">
        <v>0</v>
      </c>
    </row>
    <row r="48" spans="1:13">
      <c r="A48" s="196" t="s">
        <v>115</v>
      </c>
      <c r="B48" s="196" t="s">
        <v>116</v>
      </c>
      <c r="C48" s="194" t="s">
        <v>94</v>
      </c>
      <c r="D48" s="196" t="s">
        <v>64</v>
      </c>
      <c r="E48" s="196" t="s">
        <v>109</v>
      </c>
      <c r="F48" s="196" t="s">
        <v>110</v>
      </c>
      <c r="G48" s="196" t="s">
        <v>117</v>
      </c>
      <c r="H48" s="139">
        <v>0</v>
      </c>
      <c r="I48" s="139">
        <v>0</v>
      </c>
      <c r="J48" s="139">
        <v>0</v>
      </c>
      <c r="K48" s="139">
        <v>0</v>
      </c>
      <c r="L48" s="139">
        <v>0</v>
      </c>
      <c r="M48" s="195">
        <v>0</v>
      </c>
    </row>
    <row r="49" spans="1:13">
      <c r="A49" s="196"/>
      <c r="B49" s="196"/>
      <c r="C49" s="194"/>
      <c r="D49" s="196" t="s">
        <v>137</v>
      </c>
      <c r="E49" s="162" t="s">
        <v>138</v>
      </c>
      <c r="F49" s="162" t="s">
        <v>139</v>
      </c>
      <c r="G49" s="285" t="s">
        <v>140</v>
      </c>
      <c r="H49" s="139">
        <v>0</v>
      </c>
      <c r="I49" s="139">
        <v>0</v>
      </c>
      <c r="J49" s="139">
        <v>0</v>
      </c>
      <c r="K49" s="139">
        <v>0</v>
      </c>
      <c r="L49" s="139">
        <v>0</v>
      </c>
      <c r="M49" s="195">
        <v>0</v>
      </c>
    </row>
    <row r="50" spans="1:13">
      <c r="A50" s="196"/>
      <c r="B50" s="196"/>
      <c r="C50" s="194"/>
      <c r="D50" s="196" t="s">
        <v>137</v>
      </c>
      <c r="E50" s="162" t="s">
        <v>138</v>
      </c>
      <c r="F50" s="162" t="s">
        <v>139</v>
      </c>
      <c r="G50" s="285" t="s">
        <v>140</v>
      </c>
      <c r="H50" s="139">
        <v>0</v>
      </c>
      <c r="I50" s="139">
        <v>0</v>
      </c>
      <c r="J50" s="139">
        <v>0</v>
      </c>
      <c r="K50" s="139">
        <v>0</v>
      </c>
      <c r="L50" s="139">
        <v>0</v>
      </c>
      <c r="M50" s="195">
        <v>0</v>
      </c>
    </row>
    <row r="51" spans="1:13">
      <c r="A51" s="196"/>
      <c r="B51" s="196"/>
      <c r="C51" s="194"/>
      <c r="D51" s="196" t="s">
        <v>137</v>
      </c>
      <c r="E51" s="162" t="s">
        <v>138</v>
      </c>
      <c r="F51" s="162" t="s">
        <v>139</v>
      </c>
      <c r="G51" s="285" t="s">
        <v>140</v>
      </c>
      <c r="H51" s="139">
        <v>0</v>
      </c>
      <c r="I51" s="139">
        <v>0</v>
      </c>
      <c r="J51" s="139">
        <v>0</v>
      </c>
      <c r="K51" s="139">
        <v>0</v>
      </c>
      <c r="L51" s="139">
        <v>0</v>
      </c>
      <c r="M51" s="195">
        <v>0</v>
      </c>
    </row>
    <row r="54" spans="1:13">
      <c r="A54" s="299">
        <v>2017</v>
      </c>
      <c r="B54" s="192"/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</row>
    <row r="55" spans="1:13">
      <c r="A55" s="383" t="s">
        <v>76</v>
      </c>
      <c r="B55" s="383" t="s">
        <v>77</v>
      </c>
      <c r="C55" s="383" t="s">
        <v>78</v>
      </c>
      <c r="D55" s="386" t="s">
        <v>79</v>
      </c>
      <c r="E55" s="387"/>
      <c r="F55" s="387"/>
      <c r="G55" s="388"/>
      <c r="H55" s="389" t="s">
        <v>264</v>
      </c>
      <c r="I55" s="390"/>
      <c r="J55" s="390"/>
      <c r="K55" s="390"/>
      <c r="L55" s="391"/>
      <c r="M55" s="383" t="s">
        <v>80</v>
      </c>
    </row>
    <row r="56" spans="1:13">
      <c r="A56" s="384"/>
      <c r="B56" s="384"/>
      <c r="C56" s="384"/>
      <c r="D56" s="392" t="s">
        <v>81</v>
      </c>
      <c r="E56" s="380" t="s">
        <v>82</v>
      </c>
      <c r="F56" s="380" t="s">
        <v>83</v>
      </c>
      <c r="G56" s="380" t="s">
        <v>84</v>
      </c>
      <c r="H56" s="380" t="s">
        <v>85</v>
      </c>
      <c r="I56" s="395" t="s">
        <v>86</v>
      </c>
      <c r="J56" s="396"/>
      <c r="K56" s="399" t="s">
        <v>87</v>
      </c>
      <c r="L56" s="400"/>
      <c r="M56" s="384"/>
    </row>
    <row r="57" spans="1:13">
      <c r="A57" s="384"/>
      <c r="B57" s="384"/>
      <c r="C57" s="384"/>
      <c r="D57" s="393"/>
      <c r="E57" s="381"/>
      <c r="F57" s="381"/>
      <c r="G57" s="381"/>
      <c r="H57" s="381"/>
      <c r="I57" s="397"/>
      <c r="J57" s="398"/>
      <c r="K57" s="401"/>
      <c r="L57" s="402"/>
      <c r="M57" s="384"/>
    </row>
    <row r="58" spans="1:13">
      <c r="A58" s="384"/>
      <c r="B58" s="384"/>
      <c r="C58" s="384"/>
      <c r="D58" s="393"/>
      <c r="E58" s="381"/>
      <c r="F58" s="381"/>
      <c r="G58" s="381"/>
      <c r="H58" s="381"/>
      <c r="I58" s="380" t="s">
        <v>88</v>
      </c>
      <c r="J58" s="380" t="s">
        <v>89</v>
      </c>
      <c r="K58" s="380" t="s">
        <v>90</v>
      </c>
      <c r="L58" s="380" t="s">
        <v>91</v>
      </c>
      <c r="M58" s="384"/>
    </row>
    <row r="59" spans="1:13">
      <c r="A59" s="384"/>
      <c r="B59" s="384"/>
      <c r="C59" s="384"/>
      <c r="D59" s="393"/>
      <c r="E59" s="381"/>
      <c r="F59" s="381"/>
      <c r="G59" s="381"/>
      <c r="H59" s="381"/>
      <c r="I59" s="381"/>
      <c r="J59" s="381"/>
      <c r="K59" s="381"/>
      <c r="L59" s="381"/>
      <c r="M59" s="384"/>
    </row>
    <row r="60" spans="1:13">
      <c r="A60" s="385"/>
      <c r="B60" s="385"/>
      <c r="C60" s="385"/>
      <c r="D60" s="394"/>
      <c r="E60" s="382"/>
      <c r="F60" s="382"/>
      <c r="G60" s="382"/>
      <c r="H60" s="382"/>
      <c r="I60" s="382"/>
      <c r="J60" s="382"/>
      <c r="K60" s="382"/>
      <c r="L60" s="382"/>
      <c r="M60" s="385"/>
    </row>
    <row r="61" spans="1:13">
      <c r="A61" s="135" t="s">
        <v>130</v>
      </c>
      <c r="B61" s="135" t="s">
        <v>131</v>
      </c>
      <c r="C61" s="194" t="s">
        <v>94</v>
      </c>
      <c r="D61" s="187" t="s">
        <v>1</v>
      </c>
      <c r="E61" s="187" t="s">
        <v>125</v>
      </c>
      <c r="F61" s="187" t="s">
        <v>126</v>
      </c>
      <c r="G61" s="187" t="s">
        <v>127</v>
      </c>
      <c r="H61" s="136">
        <v>4000000</v>
      </c>
      <c r="I61" s="137">
        <v>3800000</v>
      </c>
      <c r="J61" s="137">
        <v>0</v>
      </c>
      <c r="K61" s="197">
        <v>200000</v>
      </c>
      <c r="L61" s="137">
        <v>0</v>
      </c>
      <c r="M61" s="198">
        <v>0</v>
      </c>
    </row>
    <row r="62" spans="1:13">
      <c r="A62" s="135" t="s">
        <v>132</v>
      </c>
      <c r="B62" s="135" t="s">
        <v>133</v>
      </c>
      <c r="C62" s="194" t="s">
        <v>94</v>
      </c>
      <c r="D62" s="187" t="s">
        <v>1</v>
      </c>
      <c r="E62" s="187" t="s">
        <v>125</v>
      </c>
      <c r="F62" s="187" t="s">
        <v>126</v>
      </c>
      <c r="G62" s="187" t="s">
        <v>127</v>
      </c>
      <c r="H62" s="136">
        <v>7000000</v>
      </c>
      <c r="I62" s="137">
        <v>6650000</v>
      </c>
      <c r="J62" s="137">
        <v>0</v>
      </c>
      <c r="K62" s="197">
        <v>350000</v>
      </c>
      <c r="L62" s="137">
        <v>0</v>
      </c>
      <c r="M62" s="198">
        <v>0</v>
      </c>
    </row>
    <row r="63" spans="1:13">
      <c r="A63" s="135" t="s">
        <v>132</v>
      </c>
      <c r="B63" s="135" t="s">
        <v>134</v>
      </c>
      <c r="C63" s="194" t="s">
        <v>94</v>
      </c>
      <c r="D63" s="187" t="s">
        <v>1</v>
      </c>
      <c r="E63" s="187" t="s">
        <v>125</v>
      </c>
      <c r="F63" s="187" t="s">
        <v>126</v>
      </c>
      <c r="G63" s="187" t="s">
        <v>127</v>
      </c>
      <c r="H63" s="137">
        <v>4200000</v>
      </c>
      <c r="I63" s="137">
        <v>3990000</v>
      </c>
      <c r="J63" s="137">
        <v>0</v>
      </c>
      <c r="K63" s="197">
        <v>150000</v>
      </c>
      <c r="L63" s="137">
        <v>60000</v>
      </c>
      <c r="M63" s="198">
        <v>0</v>
      </c>
    </row>
    <row r="64" spans="1:13">
      <c r="A64" s="135" t="s">
        <v>132</v>
      </c>
      <c r="B64" s="135" t="s">
        <v>135</v>
      </c>
      <c r="C64" s="194" t="s">
        <v>94</v>
      </c>
      <c r="D64" s="187" t="s">
        <v>1</v>
      </c>
      <c r="E64" s="187" t="s">
        <v>125</v>
      </c>
      <c r="F64" s="187" t="s">
        <v>126</v>
      </c>
      <c r="G64" s="187" t="s">
        <v>127</v>
      </c>
      <c r="H64" s="137">
        <v>237500</v>
      </c>
      <c r="I64" s="137">
        <v>237500</v>
      </c>
      <c r="J64" s="137">
        <v>0</v>
      </c>
      <c r="K64" s="197">
        <v>0</v>
      </c>
      <c r="L64" s="137">
        <v>0</v>
      </c>
      <c r="M64" s="198">
        <v>0</v>
      </c>
    </row>
    <row r="65" spans="1:13">
      <c r="A65" s="135" t="s">
        <v>132</v>
      </c>
      <c r="B65" s="135" t="s">
        <v>136</v>
      </c>
      <c r="C65" s="194" t="s">
        <v>94</v>
      </c>
      <c r="D65" s="187" t="s">
        <v>1</v>
      </c>
      <c r="E65" s="187" t="s">
        <v>125</v>
      </c>
      <c r="F65" s="187" t="s">
        <v>126</v>
      </c>
      <c r="G65" s="187" t="s">
        <v>127</v>
      </c>
      <c r="H65" s="137">
        <v>4600000</v>
      </c>
      <c r="I65" s="137">
        <v>4370000</v>
      </c>
      <c r="J65" s="137">
        <v>0</v>
      </c>
      <c r="K65" s="197">
        <v>230000</v>
      </c>
      <c r="L65" s="137">
        <v>0</v>
      </c>
      <c r="M65" s="198">
        <v>0</v>
      </c>
    </row>
    <row r="66" spans="1:13">
      <c r="A66" s="196" t="s">
        <v>92</v>
      </c>
      <c r="B66" s="196" t="s">
        <v>93</v>
      </c>
      <c r="C66" s="194" t="s">
        <v>94</v>
      </c>
      <c r="D66" s="196" t="s">
        <v>64</v>
      </c>
      <c r="E66" s="196" t="s">
        <v>95</v>
      </c>
      <c r="F66" s="196" t="s">
        <v>96</v>
      </c>
      <c r="G66" s="196" t="s">
        <v>97</v>
      </c>
      <c r="H66" s="137">
        <v>0</v>
      </c>
      <c r="I66" s="137">
        <v>0</v>
      </c>
      <c r="J66" s="137">
        <v>0</v>
      </c>
      <c r="K66" s="197">
        <v>0</v>
      </c>
      <c r="L66" s="137">
        <v>0</v>
      </c>
      <c r="M66" s="198">
        <v>0</v>
      </c>
    </row>
    <row r="67" spans="1:13">
      <c r="A67" s="196" t="s">
        <v>92</v>
      </c>
      <c r="B67" s="196" t="s">
        <v>98</v>
      </c>
      <c r="C67" s="194" t="s">
        <v>94</v>
      </c>
      <c r="D67" s="196" t="s">
        <v>64</v>
      </c>
      <c r="E67" s="196" t="s">
        <v>95</v>
      </c>
      <c r="F67" s="196" t="s">
        <v>96</v>
      </c>
      <c r="G67" s="196" t="s">
        <v>97</v>
      </c>
      <c r="H67" s="137">
        <v>500000</v>
      </c>
      <c r="I67" s="137">
        <v>375000</v>
      </c>
      <c r="J67" s="137">
        <v>125000</v>
      </c>
      <c r="K67" s="197">
        <v>0</v>
      </c>
      <c r="L67" s="137">
        <v>0</v>
      </c>
      <c r="M67" s="198">
        <v>0</v>
      </c>
    </row>
    <row r="68" spans="1:13">
      <c r="A68" s="196" t="s">
        <v>92</v>
      </c>
      <c r="B68" s="196" t="s">
        <v>99</v>
      </c>
      <c r="C68" s="194" t="s">
        <v>94</v>
      </c>
      <c r="D68" s="196" t="s">
        <v>64</v>
      </c>
      <c r="E68" s="196" t="s">
        <v>100</v>
      </c>
      <c r="F68" s="196" t="s">
        <v>101</v>
      </c>
      <c r="G68" s="196" t="s">
        <v>97</v>
      </c>
      <c r="H68" s="137">
        <v>0</v>
      </c>
      <c r="I68" s="137">
        <v>0</v>
      </c>
      <c r="J68" s="137">
        <v>0</v>
      </c>
      <c r="K68" s="197">
        <v>0</v>
      </c>
      <c r="L68" s="137">
        <v>0</v>
      </c>
      <c r="M68" s="198">
        <v>0</v>
      </c>
    </row>
    <row r="69" spans="1:13">
      <c r="A69" s="196" t="s">
        <v>92</v>
      </c>
      <c r="B69" s="196" t="s">
        <v>102</v>
      </c>
      <c r="C69" s="194" t="s">
        <v>94</v>
      </c>
      <c r="D69" s="196" t="s">
        <v>64</v>
      </c>
      <c r="E69" s="196" t="s">
        <v>100</v>
      </c>
      <c r="F69" s="196" t="s">
        <v>103</v>
      </c>
      <c r="G69" s="196" t="s">
        <v>97</v>
      </c>
      <c r="H69" s="137">
        <v>0</v>
      </c>
      <c r="I69" s="137">
        <v>0</v>
      </c>
      <c r="J69" s="137">
        <v>0</v>
      </c>
      <c r="K69" s="197">
        <v>0</v>
      </c>
      <c r="L69" s="137">
        <v>0</v>
      </c>
      <c r="M69" s="198">
        <v>0</v>
      </c>
    </row>
    <row r="70" spans="1:13">
      <c r="A70" s="196" t="s">
        <v>104</v>
      </c>
      <c r="B70" s="196" t="s">
        <v>105</v>
      </c>
      <c r="C70" s="196" t="s">
        <v>106</v>
      </c>
      <c r="D70" s="196" t="s">
        <v>64</v>
      </c>
      <c r="E70" s="196" t="s">
        <v>100</v>
      </c>
      <c r="F70" s="196" t="s">
        <v>103</v>
      </c>
      <c r="G70" s="196" t="s">
        <v>97</v>
      </c>
      <c r="H70" s="137">
        <v>3400000</v>
      </c>
      <c r="I70" s="137">
        <v>1275000</v>
      </c>
      <c r="J70" s="137">
        <v>425000</v>
      </c>
      <c r="K70" s="197">
        <v>0</v>
      </c>
      <c r="L70" s="137">
        <v>1700000</v>
      </c>
      <c r="M70" s="198">
        <v>0</v>
      </c>
    </row>
    <row r="71" spans="1:13">
      <c r="A71" s="196" t="s">
        <v>104</v>
      </c>
      <c r="B71" s="196" t="s">
        <v>107</v>
      </c>
      <c r="C71" s="196" t="s">
        <v>108</v>
      </c>
      <c r="D71" s="196" t="s">
        <v>64</v>
      </c>
      <c r="E71" s="196" t="s">
        <v>109</v>
      </c>
      <c r="F71" s="196" t="s">
        <v>110</v>
      </c>
      <c r="G71" s="196" t="s">
        <v>97</v>
      </c>
      <c r="H71" s="137">
        <v>0</v>
      </c>
      <c r="I71" s="137">
        <v>0</v>
      </c>
      <c r="J71" s="137">
        <v>0</v>
      </c>
      <c r="K71" s="197">
        <v>0</v>
      </c>
      <c r="L71" s="137">
        <v>0</v>
      </c>
      <c r="M71" s="198">
        <v>0</v>
      </c>
    </row>
    <row r="72" spans="1:13">
      <c r="A72" s="196" t="s">
        <v>104</v>
      </c>
      <c r="B72" s="196" t="s">
        <v>111</v>
      </c>
      <c r="C72" s="194" t="s">
        <v>94</v>
      </c>
      <c r="D72" s="196" t="s">
        <v>64</v>
      </c>
      <c r="E72" s="196" t="s">
        <v>112</v>
      </c>
      <c r="F72" s="196" t="s">
        <v>113</v>
      </c>
      <c r="G72" s="196" t="s">
        <v>97</v>
      </c>
      <c r="H72" s="137">
        <v>3111111.111111111</v>
      </c>
      <c r="I72" s="137">
        <v>1050000</v>
      </c>
      <c r="J72" s="137">
        <v>350000</v>
      </c>
      <c r="K72" s="197">
        <v>0</v>
      </c>
      <c r="L72" s="137">
        <v>1711111.111111111</v>
      </c>
      <c r="M72" s="198">
        <v>0</v>
      </c>
    </row>
    <row r="73" spans="1:13">
      <c r="A73" s="196" t="s">
        <v>104</v>
      </c>
      <c r="B73" s="196" t="s">
        <v>114</v>
      </c>
      <c r="C73" s="194" t="s">
        <v>94</v>
      </c>
      <c r="D73" s="196" t="s">
        <v>64</v>
      </c>
      <c r="E73" s="196" t="s">
        <v>100</v>
      </c>
      <c r="F73" s="196" t="s">
        <v>103</v>
      </c>
      <c r="G73" s="196" t="s">
        <v>97</v>
      </c>
      <c r="H73" s="137">
        <v>0</v>
      </c>
      <c r="I73" s="137">
        <v>0</v>
      </c>
      <c r="J73" s="137">
        <v>0</v>
      </c>
      <c r="K73" s="197">
        <v>0</v>
      </c>
      <c r="L73" s="137">
        <v>0</v>
      </c>
      <c r="M73" s="198">
        <v>0</v>
      </c>
    </row>
    <row r="74" spans="1:13">
      <c r="A74" s="196" t="s">
        <v>115</v>
      </c>
      <c r="B74" s="196" t="s">
        <v>116</v>
      </c>
      <c r="C74" s="194" t="s">
        <v>94</v>
      </c>
      <c r="D74" s="196" t="s">
        <v>64</v>
      </c>
      <c r="E74" s="196" t="s">
        <v>109</v>
      </c>
      <c r="F74" s="196" t="s">
        <v>110</v>
      </c>
      <c r="G74" s="196" t="s">
        <v>117</v>
      </c>
      <c r="H74" s="137">
        <v>111111.11111111111</v>
      </c>
      <c r="I74" s="137">
        <v>75000</v>
      </c>
      <c r="J74" s="137">
        <v>25000</v>
      </c>
      <c r="K74" s="197">
        <v>0</v>
      </c>
      <c r="L74" s="137">
        <v>11111.111111111109</v>
      </c>
      <c r="M74" s="198">
        <v>0</v>
      </c>
    </row>
    <row r="75" spans="1:13">
      <c r="A75" s="196"/>
      <c r="B75" s="196"/>
      <c r="C75" s="194"/>
      <c r="D75" s="196" t="s">
        <v>137</v>
      </c>
      <c r="E75" s="162" t="s">
        <v>138</v>
      </c>
      <c r="F75" s="162" t="s">
        <v>139</v>
      </c>
      <c r="G75" s="285" t="s">
        <v>140</v>
      </c>
      <c r="H75" s="137"/>
      <c r="I75" s="137"/>
      <c r="J75" s="137"/>
      <c r="K75" s="197"/>
      <c r="L75" s="137"/>
      <c r="M75" s="198">
        <v>0</v>
      </c>
    </row>
    <row r="76" spans="1:13">
      <c r="A76" s="196"/>
      <c r="B76" s="196"/>
      <c r="C76" s="194"/>
      <c r="D76" s="196" t="s">
        <v>137</v>
      </c>
      <c r="E76" s="162" t="s">
        <v>138</v>
      </c>
      <c r="F76" s="162" t="s">
        <v>139</v>
      </c>
      <c r="G76" s="285" t="s">
        <v>140</v>
      </c>
      <c r="H76" s="137"/>
      <c r="I76" s="137"/>
      <c r="J76" s="137"/>
      <c r="K76" s="197"/>
      <c r="L76" s="137"/>
      <c r="M76" s="198">
        <v>0</v>
      </c>
    </row>
    <row r="77" spans="1:13">
      <c r="A77" s="196"/>
      <c r="B77" s="196"/>
      <c r="C77" s="194"/>
      <c r="D77" s="196" t="s">
        <v>137</v>
      </c>
      <c r="E77" s="162" t="s">
        <v>138</v>
      </c>
      <c r="F77" s="162" t="s">
        <v>139</v>
      </c>
      <c r="G77" s="285" t="s">
        <v>140</v>
      </c>
      <c r="H77" s="137"/>
      <c r="I77" s="137"/>
      <c r="J77" s="137"/>
      <c r="K77" s="197"/>
      <c r="L77" s="137"/>
      <c r="M77" s="198">
        <v>0</v>
      </c>
    </row>
    <row r="80" spans="1:13">
      <c r="A80" s="299">
        <v>2018</v>
      </c>
      <c r="B80" s="192"/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</row>
    <row r="81" spans="1:13">
      <c r="A81" s="383" t="s">
        <v>76</v>
      </c>
      <c r="B81" s="383" t="s">
        <v>77</v>
      </c>
      <c r="C81" s="383" t="s">
        <v>78</v>
      </c>
      <c r="D81" s="386" t="s">
        <v>79</v>
      </c>
      <c r="E81" s="387"/>
      <c r="F81" s="387"/>
      <c r="G81" s="388"/>
      <c r="H81" s="389" t="s">
        <v>264</v>
      </c>
      <c r="I81" s="390"/>
      <c r="J81" s="390"/>
      <c r="K81" s="390"/>
      <c r="L81" s="391"/>
      <c r="M81" s="383" t="s">
        <v>80</v>
      </c>
    </row>
    <row r="82" spans="1:13">
      <c r="A82" s="384"/>
      <c r="B82" s="384"/>
      <c r="C82" s="384"/>
      <c r="D82" s="392" t="s">
        <v>81</v>
      </c>
      <c r="E82" s="380" t="s">
        <v>82</v>
      </c>
      <c r="F82" s="380" t="s">
        <v>83</v>
      </c>
      <c r="G82" s="380" t="s">
        <v>84</v>
      </c>
      <c r="H82" s="380" t="s">
        <v>85</v>
      </c>
      <c r="I82" s="395" t="s">
        <v>86</v>
      </c>
      <c r="J82" s="396"/>
      <c r="K82" s="399" t="s">
        <v>87</v>
      </c>
      <c r="L82" s="400"/>
      <c r="M82" s="384"/>
    </row>
    <row r="83" spans="1:13">
      <c r="A83" s="384"/>
      <c r="B83" s="384"/>
      <c r="C83" s="384"/>
      <c r="D83" s="393"/>
      <c r="E83" s="381"/>
      <c r="F83" s="381"/>
      <c r="G83" s="381"/>
      <c r="H83" s="381"/>
      <c r="I83" s="397"/>
      <c r="J83" s="398"/>
      <c r="K83" s="401"/>
      <c r="L83" s="402"/>
      <c r="M83" s="384"/>
    </row>
    <row r="84" spans="1:13">
      <c r="A84" s="384"/>
      <c r="B84" s="384"/>
      <c r="C84" s="384"/>
      <c r="D84" s="393"/>
      <c r="E84" s="381"/>
      <c r="F84" s="381"/>
      <c r="G84" s="381"/>
      <c r="H84" s="381"/>
      <c r="I84" s="380" t="s">
        <v>88</v>
      </c>
      <c r="J84" s="380" t="s">
        <v>89</v>
      </c>
      <c r="K84" s="380" t="s">
        <v>90</v>
      </c>
      <c r="L84" s="380" t="s">
        <v>91</v>
      </c>
      <c r="M84" s="384"/>
    </row>
    <row r="85" spans="1:13">
      <c r="A85" s="384"/>
      <c r="B85" s="384"/>
      <c r="C85" s="384"/>
      <c r="D85" s="393"/>
      <c r="E85" s="381"/>
      <c r="F85" s="381"/>
      <c r="G85" s="381"/>
      <c r="H85" s="381"/>
      <c r="I85" s="381"/>
      <c r="J85" s="381"/>
      <c r="K85" s="381"/>
      <c r="L85" s="381"/>
      <c r="M85" s="384"/>
    </row>
    <row r="86" spans="1:13">
      <c r="A86" s="385"/>
      <c r="B86" s="385"/>
      <c r="C86" s="385"/>
      <c r="D86" s="394"/>
      <c r="E86" s="382"/>
      <c r="F86" s="382"/>
      <c r="G86" s="382"/>
      <c r="H86" s="382"/>
      <c r="I86" s="382"/>
      <c r="J86" s="382"/>
      <c r="K86" s="382"/>
      <c r="L86" s="382"/>
      <c r="M86" s="385"/>
    </row>
    <row r="87" spans="1:13">
      <c r="A87" s="135" t="s">
        <v>130</v>
      </c>
      <c r="B87" s="135" t="s">
        <v>131</v>
      </c>
      <c r="C87" s="194" t="s">
        <v>94</v>
      </c>
      <c r="D87" s="187" t="s">
        <v>1</v>
      </c>
      <c r="E87" s="187" t="s">
        <v>125</v>
      </c>
      <c r="F87" s="187" t="s">
        <v>126</v>
      </c>
      <c r="G87" s="187" t="s">
        <v>127</v>
      </c>
      <c r="H87" s="138">
        <v>6500000</v>
      </c>
      <c r="I87" s="139">
        <v>6175000</v>
      </c>
      <c r="J87" s="139">
        <v>0</v>
      </c>
      <c r="K87" s="195">
        <v>325000</v>
      </c>
      <c r="L87" s="139">
        <v>0</v>
      </c>
      <c r="M87" s="195">
        <v>0</v>
      </c>
    </row>
    <row r="88" spans="1:13">
      <c r="A88" s="135" t="s">
        <v>132</v>
      </c>
      <c r="B88" s="135" t="s">
        <v>133</v>
      </c>
      <c r="C88" s="194" t="s">
        <v>94</v>
      </c>
      <c r="D88" s="187" t="s">
        <v>1</v>
      </c>
      <c r="E88" s="187" t="s">
        <v>125</v>
      </c>
      <c r="F88" s="187" t="s">
        <v>126</v>
      </c>
      <c r="G88" s="187" t="s">
        <v>127</v>
      </c>
      <c r="H88" s="138">
        <v>6400000</v>
      </c>
      <c r="I88" s="139">
        <v>6080000</v>
      </c>
      <c r="J88" s="139">
        <v>0</v>
      </c>
      <c r="K88" s="195">
        <v>320000</v>
      </c>
      <c r="L88" s="139">
        <v>0</v>
      </c>
      <c r="M88" s="195">
        <v>0</v>
      </c>
    </row>
    <row r="89" spans="1:13">
      <c r="A89" s="135" t="s">
        <v>132</v>
      </c>
      <c r="B89" s="135" t="s">
        <v>134</v>
      </c>
      <c r="C89" s="194" t="s">
        <v>94</v>
      </c>
      <c r="D89" s="187" t="s">
        <v>1</v>
      </c>
      <c r="E89" s="187" t="s">
        <v>125</v>
      </c>
      <c r="F89" s="187" t="s">
        <v>126</v>
      </c>
      <c r="G89" s="187" t="s">
        <v>127</v>
      </c>
      <c r="H89" s="139">
        <v>0</v>
      </c>
      <c r="I89" s="139">
        <v>0</v>
      </c>
      <c r="J89" s="139">
        <v>0</v>
      </c>
      <c r="K89" s="195">
        <v>0</v>
      </c>
      <c r="L89" s="139">
        <v>0</v>
      </c>
      <c r="M89" s="195">
        <v>0</v>
      </c>
    </row>
    <row r="90" spans="1:13">
      <c r="A90" s="135" t="s">
        <v>132</v>
      </c>
      <c r="B90" s="135" t="s">
        <v>135</v>
      </c>
      <c r="C90" s="194" t="s">
        <v>94</v>
      </c>
      <c r="D90" s="187" t="s">
        <v>1</v>
      </c>
      <c r="E90" s="187" t="s">
        <v>125</v>
      </c>
      <c r="F90" s="187" t="s">
        <v>126</v>
      </c>
      <c r="G90" s="187" t="s">
        <v>127</v>
      </c>
      <c r="H90" s="139">
        <v>0</v>
      </c>
      <c r="I90" s="139">
        <v>0</v>
      </c>
      <c r="J90" s="139">
        <v>0</v>
      </c>
      <c r="K90" s="195">
        <v>0</v>
      </c>
      <c r="L90" s="139">
        <v>0</v>
      </c>
      <c r="M90" s="195">
        <v>0</v>
      </c>
    </row>
    <row r="91" spans="1:13">
      <c r="A91" s="135" t="s">
        <v>132</v>
      </c>
      <c r="B91" s="135" t="s">
        <v>136</v>
      </c>
      <c r="C91" s="194" t="s">
        <v>94</v>
      </c>
      <c r="D91" s="187" t="s">
        <v>1</v>
      </c>
      <c r="E91" s="187" t="s">
        <v>125</v>
      </c>
      <c r="F91" s="187" t="s">
        <v>126</v>
      </c>
      <c r="G91" s="187" t="s">
        <v>127</v>
      </c>
      <c r="H91" s="139">
        <v>0</v>
      </c>
      <c r="I91" s="139">
        <v>0</v>
      </c>
      <c r="J91" s="139">
        <v>0</v>
      </c>
      <c r="K91" s="195">
        <v>0</v>
      </c>
      <c r="L91" s="139">
        <v>0</v>
      </c>
      <c r="M91" s="195">
        <v>0</v>
      </c>
    </row>
    <row r="92" spans="1:13">
      <c r="A92" s="196" t="s">
        <v>92</v>
      </c>
      <c r="B92" s="196" t="s">
        <v>93</v>
      </c>
      <c r="C92" s="194" t="s">
        <v>94</v>
      </c>
      <c r="D92" s="196" t="s">
        <v>64</v>
      </c>
      <c r="E92" s="196" t="s">
        <v>95</v>
      </c>
      <c r="F92" s="196" t="s">
        <v>96</v>
      </c>
      <c r="G92" s="196" t="s">
        <v>97</v>
      </c>
      <c r="H92" s="139">
        <v>300000</v>
      </c>
      <c r="I92" s="139">
        <v>225000</v>
      </c>
      <c r="J92" s="139">
        <v>75000</v>
      </c>
      <c r="K92" s="195">
        <v>0</v>
      </c>
      <c r="L92" s="139">
        <v>0</v>
      </c>
      <c r="M92" s="195">
        <v>0</v>
      </c>
    </row>
    <row r="93" spans="1:13">
      <c r="A93" s="196" t="s">
        <v>92</v>
      </c>
      <c r="B93" s="196" t="s">
        <v>98</v>
      </c>
      <c r="C93" s="194" t="s">
        <v>94</v>
      </c>
      <c r="D93" s="196" t="s">
        <v>64</v>
      </c>
      <c r="E93" s="196" t="s">
        <v>95</v>
      </c>
      <c r="F93" s="196" t="s">
        <v>96</v>
      </c>
      <c r="G93" s="196" t="s">
        <v>97</v>
      </c>
      <c r="H93" s="139">
        <v>0</v>
      </c>
      <c r="I93" s="139">
        <v>0</v>
      </c>
      <c r="J93" s="139">
        <v>0</v>
      </c>
      <c r="K93" s="195">
        <v>0</v>
      </c>
      <c r="L93" s="139">
        <v>0</v>
      </c>
      <c r="M93" s="195">
        <v>0</v>
      </c>
    </row>
    <row r="94" spans="1:13">
      <c r="A94" s="196" t="s">
        <v>92</v>
      </c>
      <c r="B94" s="196" t="s">
        <v>99</v>
      </c>
      <c r="C94" s="194" t="s">
        <v>94</v>
      </c>
      <c r="D94" s="196" t="s">
        <v>64</v>
      </c>
      <c r="E94" s="196" t="s">
        <v>100</v>
      </c>
      <c r="F94" s="196" t="s">
        <v>101</v>
      </c>
      <c r="G94" s="196" t="s">
        <v>97</v>
      </c>
      <c r="H94" s="139">
        <v>0</v>
      </c>
      <c r="I94" s="139">
        <v>0</v>
      </c>
      <c r="J94" s="139">
        <v>0</v>
      </c>
      <c r="K94" s="195">
        <v>0</v>
      </c>
      <c r="L94" s="139">
        <v>0</v>
      </c>
      <c r="M94" s="195">
        <v>0</v>
      </c>
    </row>
    <row r="95" spans="1:13">
      <c r="A95" s="196" t="s">
        <v>92</v>
      </c>
      <c r="B95" s="196" t="s">
        <v>102</v>
      </c>
      <c r="C95" s="194" t="s">
        <v>94</v>
      </c>
      <c r="D95" s="196" t="s">
        <v>64</v>
      </c>
      <c r="E95" s="196" t="s">
        <v>100</v>
      </c>
      <c r="F95" s="196" t="s">
        <v>103</v>
      </c>
      <c r="G95" s="196" t="s">
        <v>97</v>
      </c>
      <c r="H95" s="139">
        <v>5106461.25</v>
      </c>
      <c r="I95" s="139">
        <v>3063876.75</v>
      </c>
      <c r="J95" s="139">
        <v>1021292.25</v>
      </c>
      <c r="K95" s="195">
        <v>1021292.25</v>
      </c>
      <c r="L95" s="139">
        <v>0</v>
      </c>
      <c r="M95" s="195">
        <v>0</v>
      </c>
    </row>
    <row r="96" spans="1:13">
      <c r="A96" s="196" t="s">
        <v>104</v>
      </c>
      <c r="B96" s="196" t="s">
        <v>105</v>
      </c>
      <c r="C96" s="196" t="s">
        <v>106</v>
      </c>
      <c r="D96" s="196" t="s">
        <v>64</v>
      </c>
      <c r="E96" s="196" t="s">
        <v>100</v>
      </c>
      <c r="F96" s="196" t="s">
        <v>103</v>
      </c>
      <c r="G96" s="196" t="s">
        <v>97</v>
      </c>
      <c r="H96" s="139">
        <v>0</v>
      </c>
      <c r="I96" s="139">
        <v>0</v>
      </c>
      <c r="J96" s="139">
        <v>0</v>
      </c>
      <c r="K96" s="195">
        <v>0</v>
      </c>
      <c r="L96" s="139">
        <v>0</v>
      </c>
      <c r="M96" s="195">
        <v>0</v>
      </c>
    </row>
    <row r="97" spans="1:13">
      <c r="A97" s="196" t="s">
        <v>104</v>
      </c>
      <c r="B97" s="196" t="s">
        <v>107</v>
      </c>
      <c r="C97" s="196" t="s">
        <v>108</v>
      </c>
      <c r="D97" s="196" t="s">
        <v>64</v>
      </c>
      <c r="E97" s="196" t="s">
        <v>109</v>
      </c>
      <c r="F97" s="196" t="s">
        <v>110</v>
      </c>
      <c r="G97" s="196" t="s">
        <v>97</v>
      </c>
      <c r="H97" s="139">
        <v>1000000</v>
      </c>
      <c r="I97" s="139">
        <v>375000</v>
      </c>
      <c r="J97" s="139">
        <v>125000</v>
      </c>
      <c r="K97" s="195">
        <v>0</v>
      </c>
      <c r="L97" s="139">
        <v>500000</v>
      </c>
      <c r="M97" s="195">
        <v>0</v>
      </c>
    </row>
    <row r="98" spans="1:13">
      <c r="A98" s="196" t="s">
        <v>104</v>
      </c>
      <c r="B98" s="196" t="s">
        <v>111</v>
      </c>
      <c r="C98" s="194" t="s">
        <v>94</v>
      </c>
      <c r="D98" s="196" t="s">
        <v>64</v>
      </c>
      <c r="E98" s="196" t="s">
        <v>112</v>
      </c>
      <c r="F98" s="196" t="s">
        <v>113</v>
      </c>
      <c r="G98" s="196" t="s">
        <v>97</v>
      </c>
      <c r="H98" s="139">
        <v>0</v>
      </c>
      <c r="I98" s="139">
        <v>0</v>
      </c>
      <c r="J98" s="139">
        <v>0</v>
      </c>
      <c r="K98" s="195">
        <v>0</v>
      </c>
      <c r="L98" s="139">
        <v>0</v>
      </c>
      <c r="M98" s="195">
        <v>0</v>
      </c>
    </row>
    <row r="99" spans="1:13">
      <c r="A99" s="196" t="s">
        <v>104</v>
      </c>
      <c r="B99" s="196" t="s">
        <v>114</v>
      </c>
      <c r="C99" s="194" t="s">
        <v>94</v>
      </c>
      <c r="D99" s="196" t="s">
        <v>64</v>
      </c>
      <c r="E99" s="196" t="s">
        <v>100</v>
      </c>
      <c r="F99" s="196" t="s">
        <v>103</v>
      </c>
      <c r="G99" s="196" t="s">
        <v>97</v>
      </c>
      <c r="H99" s="139">
        <v>1000000</v>
      </c>
      <c r="I99" s="139">
        <v>337500</v>
      </c>
      <c r="J99" s="139">
        <v>112500</v>
      </c>
      <c r="K99" s="195">
        <v>0</v>
      </c>
      <c r="L99" s="139">
        <v>550000</v>
      </c>
      <c r="M99" s="195">
        <v>0</v>
      </c>
    </row>
    <row r="100" spans="1:13">
      <c r="A100" s="196" t="s">
        <v>115</v>
      </c>
      <c r="B100" s="196" t="s">
        <v>116</v>
      </c>
      <c r="C100" s="194" t="s">
        <v>94</v>
      </c>
      <c r="D100" s="196" t="s">
        <v>64</v>
      </c>
      <c r="E100" s="196" t="s">
        <v>109</v>
      </c>
      <c r="F100" s="196" t="s">
        <v>110</v>
      </c>
      <c r="G100" s="196" t="s">
        <v>117</v>
      </c>
      <c r="H100" s="139">
        <v>166666.66666666666</v>
      </c>
      <c r="I100" s="139">
        <v>112500</v>
      </c>
      <c r="J100" s="139">
        <v>37500</v>
      </c>
      <c r="K100" s="195">
        <v>0</v>
      </c>
      <c r="L100" s="139">
        <v>16666.666666666657</v>
      </c>
      <c r="M100" s="195">
        <v>0</v>
      </c>
    </row>
    <row r="101" spans="1:13">
      <c r="A101" s="196"/>
      <c r="B101" s="196"/>
      <c r="C101" s="194"/>
      <c r="D101" s="196" t="s">
        <v>137</v>
      </c>
      <c r="E101" s="162" t="s">
        <v>138</v>
      </c>
      <c r="F101" s="162" t="s">
        <v>139</v>
      </c>
      <c r="G101" s="285" t="s">
        <v>140</v>
      </c>
      <c r="H101" s="139"/>
      <c r="I101" s="139"/>
      <c r="J101" s="139"/>
      <c r="K101" s="195"/>
      <c r="L101" s="139"/>
      <c r="M101" s="195">
        <v>0</v>
      </c>
    </row>
    <row r="102" spans="1:13">
      <c r="A102" s="196"/>
      <c r="B102" s="196"/>
      <c r="C102" s="194"/>
      <c r="D102" s="196" t="s">
        <v>137</v>
      </c>
      <c r="E102" s="162" t="s">
        <v>138</v>
      </c>
      <c r="F102" s="162" t="s">
        <v>139</v>
      </c>
      <c r="G102" s="285" t="s">
        <v>140</v>
      </c>
      <c r="H102" s="139"/>
      <c r="I102" s="139"/>
      <c r="J102" s="139"/>
      <c r="K102" s="195"/>
      <c r="L102" s="139"/>
      <c r="M102" s="195">
        <v>0</v>
      </c>
    </row>
    <row r="103" spans="1:13">
      <c r="A103" s="196"/>
      <c r="B103" s="196"/>
      <c r="C103" s="194"/>
      <c r="D103" s="196" t="s">
        <v>137</v>
      </c>
      <c r="E103" s="162" t="s">
        <v>138</v>
      </c>
      <c r="F103" s="162" t="s">
        <v>139</v>
      </c>
      <c r="G103" s="285" t="s">
        <v>140</v>
      </c>
      <c r="H103" s="139"/>
      <c r="I103" s="139"/>
      <c r="J103" s="139"/>
      <c r="K103" s="195"/>
      <c r="L103" s="139"/>
      <c r="M103" s="195">
        <v>0</v>
      </c>
    </row>
    <row r="106" spans="1:13">
      <c r="A106" s="299">
        <v>2019</v>
      </c>
      <c r="B106" s="192"/>
      <c r="C106" s="193"/>
      <c r="D106" s="193"/>
      <c r="E106" s="193"/>
      <c r="F106" s="193"/>
      <c r="G106" s="193"/>
      <c r="H106" s="193"/>
      <c r="I106" s="193"/>
      <c r="J106" s="193"/>
      <c r="K106" s="193"/>
      <c r="L106" s="193"/>
      <c r="M106" s="193"/>
    </row>
    <row r="107" spans="1:13">
      <c r="A107" s="383" t="s">
        <v>76</v>
      </c>
      <c r="B107" s="383" t="s">
        <v>77</v>
      </c>
      <c r="C107" s="383" t="s">
        <v>78</v>
      </c>
      <c r="D107" s="386" t="s">
        <v>79</v>
      </c>
      <c r="E107" s="387"/>
      <c r="F107" s="387"/>
      <c r="G107" s="388"/>
      <c r="H107" s="389" t="s">
        <v>264</v>
      </c>
      <c r="I107" s="390"/>
      <c r="J107" s="390"/>
      <c r="K107" s="390"/>
      <c r="L107" s="391"/>
      <c r="M107" s="383" t="s">
        <v>80</v>
      </c>
    </row>
    <row r="108" spans="1:13">
      <c r="A108" s="384"/>
      <c r="B108" s="384"/>
      <c r="C108" s="384"/>
      <c r="D108" s="392" t="s">
        <v>81</v>
      </c>
      <c r="E108" s="380" t="s">
        <v>82</v>
      </c>
      <c r="F108" s="380" t="s">
        <v>83</v>
      </c>
      <c r="G108" s="380" t="s">
        <v>84</v>
      </c>
      <c r="H108" s="380" t="s">
        <v>85</v>
      </c>
      <c r="I108" s="395" t="s">
        <v>86</v>
      </c>
      <c r="J108" s="396"/>
      <c r="K108" s="399" t="s">
        <v>87</v>
      </c>
      <c r="L108" s="400"/>
      <c r="M108" s="384"/>
    </row>
    <row r="109" spans="1:13">
      <c r="A109" s="384"/>
      <c r="B109" s="384"/>
      <c r="C109" s="384"/>
      <c r="D109" s="393"/>
      <c r="E109" s="381"/>
      <c r="F109" s="381"/>
      <c r="G109" s="381"/>
      <c r="H109" s="381"/>
      <c r="I109" s="397"/>
      <c r="J109" s="398"/>
      <c r="K109" s="401"/>
      <c r="L109" s="402"/>
      <c r="M109" s="384"/>
    </row>
    <row r="110" spans="1:13">
      <c r="A110" s="384"/>
      <c r="B110" s="384"/>
      <c r="C110" s="384"/>
      <c r="D110" s="393"/>
      <c r="E110" s="381"/>
      <c r="F110" s="381"/>
      <c r="G110" s="381"/>
      <c r="H110" s="381"/>
      <c r="I110" s="380" t="s">
        <v>88</v>
      </c>
      <c r="J110" s="380" t="s">
        <v>89</v>
      </c>
      <c r="K110" s="380" t="s">
        <v>90</v>
      </c>
      <c r="L110" s="380" t="s">
        <v>91</v>
      </c>
      <c r="M110" s="384"/>
    </row>
    <row r="111" spans="1:13">
      <c r="A111" s="384"/>
      <c r="B111" s="384"/>
      <c r="C111" s="384"/>
      <c r="D111" s="393"/>
      <c r="E111" s="381"/>
      <c r="F111" s="381"/>
      <c r="G111" s="381"/>
      <c r="H111" s="381"/>
      <c r="I111" s="381"/>
      <c r="J111" s="381"/>
      <c r="K111" s="381"/>
      <c r="L111" s="381"/>
      <c r="M111" s="384"/>
    </row>
    <row r="112" spans="1:13">
      <c r="A112" s="385"/>
      <c r="B112" s="385"/>
      <c r="C112" s="385"/>
      <c r="D112" s="394"/>
      <c r="E112" s="382"/>
      <c r="F112" s="382"/>
      <c r="G112" s="382"/>
      <c r="H112" s="382"/>
      <c r="I112" s="382"/>
      <c r="J112" s="382"/>
      <c r="K112" s="382"/>
      <c r="L112" s="382"/>
      <c r="M112" s="385"/>
    </row>
    <row r="113" spans="1:13">
      <c r="A113" s="135" t="s">
        <v>130</v>
      </c>
      <c r="B113" s="135" t="s">
        <v>131</v>
      </c>
      <c r="C113" s="194" t="s">
        <v>94</v>
      </c>
      <c r="D113" s="187" t="s">
        <v>1</v>
      </c>
      <c r="E113" s="187" t="s">
        <v>125</v>
      </c>
      <c r="F113" s="187" t="s">
        <v>126</v>
      </c>
      <c r="G113" s="187" t="s">
        <v>127</v>
      </c>
      <c r="H113" s="138">
        <v>5000000</v>
      </c>
      <c r="I113" s="139">
        <v>4750000</v>
      </c>
      <c r="J113" s="139">
        <v>0</v>
      </c>
      <c r="K113" s="195">
        <v>250000</v>
      </c>
      <c r="L113" s="139">
        <v>0</v>
      </c>
      <c r="M113" s="195">
        <v>0</v>
      </c>
    </row>
    <row r="114" spans="1:13">
      <c r="A114" s="135" t="s">
        <v>132</v>
      </c>
      <c r="B114" s="135" t="s">
        <v>133</v>
      </c>
      <c r="C114" s="194" t="s">
        <v>94</v>
      </c>
      <c r="D114" s="187" t="s">
        <v>1</v>
      </c>
      <c r="E114" s="187" t="s">
        <v>125</v>
      </c>
      <c r="F114" s="187" t="s">
        <v>126</v>
      </c>
      <c r="G114" s="187" t="s">
        <v>127</v>
      </c>
      <c r="H114" s="138">
        <v>0</v>
      </c>
      <c r="I114" s="139">
        <v>0</v>
      </c>
      <c r="J114" s="139">
        <v>0</v>
      </c>
      <c r="K114" s="195">
        <v>0</v>
      </c>
      <c r="L114" s="139">
        <v>0</v>
      </c>
      <c r="M114" s="195">
        <v>0</v>
      </c>
    </row>
    <row r="115" spans="1:13">
      <c r="A115" s="135" t="s">
        <v>132</v>
      </c>
      <c r="B115" s="135" t="s">
        <v>134</v>
      </c>
      <c r="C115" s="194" t="s">
        <v>94</v>
      </c>
      <c r="D115" s="187" t="s">
        <v>1</v>
      </c>
      <c r="E115" s="187" t="s">
        <v>125</v>
      </c>
      <c r="F115" s="187" t="s">
        <v>126</v>
      </c>
      <c r="G115" s="187" t="s">
        <v>127</v>
      </c>
      <c r="H115" s="139">
        <v>700000</v>
      </c>
      <c r="I115" s="139">
        <v>665000</v>
      </c>
      <c r="J115" s="139">
        <v>0</v>
      </c>
      <c r="K115" s="195">
        <v>0</v>
      </c>
      <c r="L115" s="139">
        <v>35000</v>
      </c>
      <c r="M115" s="195">
        <v>0</v>
      </c>
    </row>
    <row r="116" spans="1:13">
      <c r="A116" s="135" t="s">
        <v>132</v>
      </c>
      <c r="B116" s="135" t="s">
        <v>135</v>
      </c>
      <c r="C116" s="194" t="s">
        <v>94</v>
      </c>
      <c r="D116" s="187" t="s">
        <v>1</v>
      </c>
      <c r="E116" s="187" t="s">
        <v>125</v>
      </c>
      <c r="F116" s="187" t="s">
        <v>126</v>
      </c>
      <c r="G116" s="187" t="s">
        <v>127</v>
      </c>
      <c r="H116" s="139">
        <v>0</v>
      </c>
      <c r="I116" s="139">
        <v>0</v>
      </c>
      <c r="J116" s="139">
        <v>0</v>
      </c>
      <c r="K116" s="195">
        <v>0</v>
      </c>
      <c r="L116" s="139">
        <v>0</v>
      </c>
      <c r="M116" s="195">
        <v>0</v>
      </c>
    </row>
    <row r="117" spans="1:13">
      <c r="A117" s="135" t="s">
        <v>132</v>
      </c>
      <c r="B117" s="135" t="s">
        <v>136</v>
      </c>
      <c r="C117" s="194" t="s">
        <v>94</v>
      </c>
      <c r="D117" s="187" t="s">
        <v>1</v>
      </c>
      <c r="E117" s="187" t="s">
        <v>125</v>
      </c>
      <c r="F117" s="187" t="s">
        <v>126</v>
      </c>
      <c r="G117" s="187" t="s">
        <v>127</v>
      </c>
      <c r="H117" s="139">
        <v>0</v>
      </c>
      <c r="I117" s="139">
        <v>0</v>
      </c>
      <c r="J117" s="139">
        <v>0</v>
      </c>
      <c r="K117" s="195">
        <v>0</v>
      </c>
      <c r="L117" s="139">
        <v>0</v>
      </c>
      <c r="M117" s="195">
        <v>0</v>
      </c>
    </row>
    <row r="118" spans="1:13">
      <c r="A118" s="196" t="s">
        <v>92</v>
      </c>
      <c r="B118" s="196" t="s">
        <v>93</v>
      </c>
      <c r="C118" s="194" t="s">
        <v>94</v>
      </c>
      <c r="D118" s="196" t="s">
        <v>64</v>
      </c>
      <c r="E118" s="196" t="s">
        <v>95</v>
      </c>
      <c r="F118" s="196" t="s">
        <v>96</v>
      </c>
      <c r="G118" s="196" t="s">
        <v>97</v>
      </c>
      <c r="H118" s="139">
        <v>300000</v>
      </c>
      <c r="I118" s="139">
        <v>225000</v>
      </c>
      <c r="J118" s="139">
        <v>75000</v>
      </c>
      <c r="K118" s="195">
        <v>0</v>
      </c>
      <c r="L118" s="139">
        <v>0</v>
      </c>
      <c r="M118" s="195">
        <v>0</v>
      </c>
    </row>
    <row r="119" spans="1:13">
      <c r="A119" s="196" t="s">
        <v>92</v>
      </c>
      <c r="B119" s="196" t="s">
        <v>98</v>
      </c>
      <c r="C119" s="194" t="s">
        <v>94</v>
      </c>
      <c r="D119" s="196" t="s">
        <v>64</v>
      </c>
      <c r="E119" s="196" t="s">
        <v>95</v>
      </c>
      <c r="F119" s="196" t="s">
        <v>96</v>
      </c>
      <c r="G119" s="196" t="s">
        <v>97</v>
      </c>
      <c r="H119" s="139">
        <v>0</v>
      </c>
      <c r="I119" s="139">
        <v>0</v>
      </c>
      <c r="J119" s="139">
        <v>0</v>
      </c>
      <c r="K119" s="195">
        <v>0</v>
      </c>
      <c r="L119" s="139">
        <v>0</v>
      </c>
      <c r="M119" s="195">
        <v>0</v>
      </c>
    </row>
    <row r="120" spans="1:13">
      <c r="A120" s="196" t="s">
        <v>92</v>
      </c>
      <c r="B120" s="196" t="s">
        <v>99</v>
      </c>
      <c r="C120" s="194" t="s">
        <v>94</v>
      </c>
      <c r="D120" s="196" t="s">
        <v>64</v>
      </c>
      <c r="E120" s="196" t="s">
        <v>100</v>
      </c>
      <c r="F120" s="196" t="s">
        <v>101</v>
      </c>
      <c r="G120" s="196" t="s">
        <v>97</v>
      </c>
      <c r="H120" s="139">
        <v>750000</v>
      </c>
      <c r="I120" s="139">
        <v>450000</v>
      </c>
      <c r="J120" s="139">
        <v>150000</v>
      </c>
      <c r="K120" s="195">
        <v>150000</v>
      </c>
      <c r="L120" s="139">
        <v>0</v>
      </c>
      <c r="M120" s="195">
        <v>0</v>
      </c>
    </row>
    <row r="121" spans="1:13">
      <c r="A121" s="196" t="s">
        <v>92</v>
      </c>
      <c r="B121" s="196" t="s">
        <v>102</v>
      </c>
      <c r="C121" s="194" t="s">
        <v>94</v>
      </c>
      <c r="D121" s="196" t="s">
        <v>64</v>
      </c>
      <c r="E121" s="196" t="s">
        <v>100</v>
      </c>
      <c r="F121" s="196" t="s">
        <v>103</v>
      </c>
      <c r="G121" s="196" t="s">
        <v>97</v>
      </c>
      <c r="H121" s="139">
        <v>0</v>
      </c>
      <c r="I121" s="139">
        <v>0</v>
      </c>
      <c r="J121" s="139">
        <v>0</v>
      </c>
      <c r="K121" s="195">
        <v>0</v>
      </c>
      <c r="L121" s="139">
        <v>0</v>
      </c>
      <c r="M121" s="195">
        <v>0</v>
      </c>
    </row>
    <row r="122" spans="1:13">
      <c r="A122" s="196" t="s">
        <v>104</v>
      </c>
      <c r="B122" s="196" t="s">
        <v>105</v>
      </c>
      <c r="C122" s="196" t="s">
        <v>106</v>
      </c>
      <c r="D122" s="196" t="s">
        <v>64</v>
      </c>
      <c r="E122" s="196" t="s">
        <v>100</v>
      </c>
      <c r="F122" s="196" t="s">
        <v>103</v>
      </c>
      <c r="G122" s="196" t="s">
        <v>97</v>
      </c>
      <c r="H122" s="139">
        <v>0</v>
      </c>
      <c r="I122" s="139">
        <v>0</v>
      </c>
      <c r="J122" s="139">
        <v>0</v>
      </c>
      <c r="K122" s="195">
        <v>0</v>
      </c>
      <c r="L122" s="139">
        <v>0</v>
      </c>
      <c r="M122" s="195">
        <v>0</v>
      </c>
    </row>
    <row r="123" spans="1:13">
      <c r="A123" s="196" t="s">
        <v>104</v>
      </c>
      <c r="B123" s="196" t="s">
        <v>107</v>
      </c>
      <c r="C123" s="196" t="s">
        <v>108</v>
      </c>
      <c r="D123" s="196" t="s">
        <v>64</v>
      </c>
      <c r="E123" s="196" t="s">
        <v>109</v>
      </c>
      <c r="F123" s="196" t="s">
        <v>110</v>
      </c>
      <c r="G123" s="196" t="s">
        <v>97</v>
      </c>
      <c r="H123" s="139">
        <v>0</v>
      </c>
      <c r="I123" s="139">
        <v>0</v>
      </c>
      <c r="J123" s="139">
        <v>0</v>
      </c>
      <c r="K123" s="195">
        <v>0</v>
      </c>
      <c r="L123" s="139">
        <v>0</v>
      </c>
      <c r="M123" s="195">
        <v>0</v>
      </c>
    </row>
    <row r="124" spans="1:13">
      <c r="A124" s="196" t="s">
        <v>104</v>
      </c>
      <c r="B124" s="196" t="s">
        <v>111</v>
      </c>
      <c r="C124" s="194" t="s">
        <v>94</v>
      </c>
      <c r="D124" s="196" t="s">
        <v>64</v>
      </c>
      <c r="E124" s="196" t="s">
        <v>112</v>
      </c>
      <c r="F124" s="196" t="s">
        <v>113</v>
      </c>
      <c r="G124" s="196" t="s">
        <v>97</v>
      </c>
      <c r="H124" s="139">
        <v>3333333.3333333335</v>
      </c>
      <c r="I124" s="139">
        <v>1125000</v>
      </c>
      <c r="J124" s="139">
        <v>375000</v>
      </c>
      <c r="K124" s="195">
        <v>0</v>
      </c>
      <c r="L124" s="139">
        <v>1833333.3333333335</v>
      </c>
      <c r="M124" s="195">
        <v>0</v>
      </c>
    </row>
    <row r="125" spans="1:13">
      <c r="A125" s="196" t="s">
        <v>104</v>
      </c>
      <c r="B125" s="196" t="s">
        <v>114</v>
      </c>
      <c r="C125" s="194" t="s">
        <v>94</v>
      </c>
      <c r="D125" s="196" t="s">
        <v>64</v>
      </c>
      <c r="E125" s="196" t="s">
        <v>100</v>
      </c>
      <c r="F125" s="196" t="s">
        <v>103</v>
      </c>
      <c r="G125" s="196" t="s">
        <v>97</v>
      </c>
      <c r="H125" s="139">
        <v>0</v>
      </c>
      <c r="I125" s="139">
        <v>0</v>
      </c>
      <c r="J125" s="139">
        <v>0</v>
      </c>
      <c r="K125" s="195">
        <v>0</v>
      </c>
      <c r="L125" s="139">
        <v>0</v>
      </c>
      <c r="M125" s="195">
        <v>0</v>
      </c>
    </row>
    <row r="126" spans="1:13">
      <c r="A126" s="196" t="s">
        <v>115</v>
      </c>
      <c r="B126" s="196" t="s">
        <v>116</v>
      </c>
      <c r="C126" s="194" t="s">
        <v>94</v>
      </c>
      <c r="D126" s="196" t="s">
        <v>64</v>
      </c>
      <c r="E126" s="196" t="s">
        <v>109</v>
      </c>
      <c r="F126" s="196" t="s">
        <v>110</v>
      </c>
      <c r="G126" s="196" t="s">
        <v>117</v>
      </c>
      <c r="H126" s="139">
        <v>166666.66666666666</v>
      </c>
      <c r="I126" s="139">
        <v>112500</v>
      </c>
      <c r="J126" s="139">
        <v>37500</v>
      </c>
      <c r="K126" s="195">
        <v>0</v>
      </c>
      <c r="L126" s="139">
        <v>16666.666666666657</v>
      </c>
      <c r="M126" s="195">
        <v>0</v>
      </c>
    </row>
    <row r="127" spans="1:13">
      <c r="A127" s="196"/>
      <c r="B127" s="196"/>
      <c r="C127" s="194"/>
      <c r="D127" s="196" t="s">
        <v>137</v>
      </c>
      <c r="E127" s="162" t="s">
        <v>138</v>
      </c>
      <c r="F127" s="162" t="s">
        <v>139</v>
      </c>
      <c r="G127" s="285" t="s">
        <v>140</v>
      </c>
      <c r="H127" s="139"/>
      <c r="I127" s="139"/>
      <c r="J127" s="139"/>
      <c r="K127" s="195"/>
      <c r="L127" s="139"/>
      <c r="M127" s="195">
        <v>0</v>
      </c>
    </row>
    <row r="128" spans="1:13">
      <c r="A128" s="196"/>
      <c r="B128" s="196"/>
      <c r="C128" s="194"/>
      <c r="D128" s="196" t="s">
        <v>137</v>
      </c>
      <c r="E128" s="162" t="s">
        <v>138</v>
      </c>
      <c r="F128" s="162" t="s">
        <v>139</v>
      </c>
      <c r="G128" s="285" t="s">
        <v>140</v>
      </c>
      <c r="H128" s="139"/>
      <c r="I128" s="139"/>
      <c r="J128" s="139"/>
      <c r="K128" s="195"/>
      <c r="L128" s="139"/>
      <c r="M128" s="195">
        <v>0</v>
      </c>
    </row>
    <row r="129" spans="1:13">
      <c r="A129" s="196"/>
      <c r="B129" s="196"/>
      <c r="C129" s="194"/>
      <c r="D129" s="196" t="s">
        <v>137</v>
      </c>
      <c r="E129" s="162" t="s">
        <v>138</v>
      </c>
      <c r="F129" s="162" t="s">
        <v>139</v>
      </c>
      <c r="G129" s="285" t="s">
        <v>140</v>
      </c>
      <c r="H129" s="139"/>
      <c r="I129" s="139"/>
      <c r="J129" s="139"/>
      <c r="K129" s="195"/>
      <c r="L129" s="139"/>
      <c r="M129" s="195">
        <v>0</v>
      </c>
    </row>
    <row r="132" spans="1:13">
      <c r="A132" s="299">
        <v>2020</v>
      </c>
      <c r="B132" s="192"/>
      <c r="C132" s="193"/>
      <c r="D132" s="193"/>
      <c r="E132" s="193"/>
      <c r="F132" s="193"/>
      <c r="G132" s="193"/>
      <c r="H132" s="193"/>
      <c r="I132" s="193"/>
      <c r="J132" s="193"/>
      <c r="K132" s="193"/>
      <c r="L132" s="193"/>
      <c r="M132" s="193"/>
    </row>
    <row r="133" spans="1:13">
      <c r="A133" s="383" t="s">
        <v>76</v>
      </c>
      <c r="B133" s="383" t="s">
        <v>77</v>
      </c>
      <c r="C133" s="383" t="s">
        <v>78</v>
      </c>
      <c r="D133" s="386" t="s">
        <v>79</v>
      </c>
      <c r="E133" s="387"/>
      <c r="F133" s="387"/>
      <c r="G133" s="388"/>
      <c r="H133" s="389" t="s">
        <v>264</v>
      </c>
      <c r="I133" s="390"/>
      <c r="J133" s="390"/>
      <c r="K133" s="390"/>
      <c r="L133" s="391"/>
      <c r="M133" s="383" t="s">
        <v>80</v>
      </c>
    </row>
    <row r="134" spans="1:13">
      <c r="A134" s="384"/>
      <c r="B134" s="384"/>
      <c r="C134" s="384"/>
      <c r="D134" s="392" t="s">
        <v>81</v>
      </c>
      <c r="E134" s="380" t="s">
        <v>82</v>
      </c>
      <c r="F134" s="380" t="s">
        <v>83</v>
      </c>
      <c r="G134" s="380" t="s">
        <v>84</v>
      </c>
      <c r="H134" s="380" t="s">
        <v>85</v>
      </c>
      <c r="I134" s="395" t="s">
        <v>86</v>
      </c>
      <c r="J134" s="396"/>
      <c r="K134" s="399" t="s">
        <v>87</v>
      </c>
      <c r="L134" s="400"/>
      <c r="M134" s="384"/>
    </row>
    <row r="135" spans="1:13">
      <c r="A135" s="384"/>
      <c r="B135" s="384"/>
      <c r="C135" s="384"/>
      <c r="D135" s="393"/>
      <c r="E135" s="381"/>
      <c r="F135" s="381"/>
      <c r="G135" s="381"/>
      <c r="H135" s="381"/>
      <c r="I135" s="397"/>
      <c r="J135" s="398"/>
      <c r="K135" s="401"/>
      <c r="L135" s="402"/>
      <c r="M135" s="384"/>
    </row>
    <row r="136" spans="1:13">
      <c r="A136" s="384"/>
      <c r="B136" s="384"/>
      <c r="C136" s="384"/>
      <c r="D136" s="393"/>
      <c r="E136" s="381"/>
      <c r="F136" s="381"/>
      <c r="G136" s="381"/>
      <c r="H136" s="381"/>
      <c r="I136" s="380" t="s">
        <v>88</v>
      </c>
      <c r="J136" s="380" t="s">
        <v>89</v>
      </c>
      <c r="K136" s="380" t="s">
        <v>90</v>
      </c>
      <c r="L136" s="380" t="s">
        <v>91</v>
      </c>
      <c r="M136" s="384"/>
    </row>
    <row r="137" spans="1:13">
      <c r="A137" s="384"/>
      <c r="B137" s="384"/>
      <c r="C137" s="384"/>
      <c r="D137" s="393"/>
      <c r="E137" s="381"/>
      <c r="F137" s="381"/>
      <c r="G137" s="381"/>
      <c r="H137" s="381"/>
      <c r="I137" s="381"/>
      <c r="J137" s="381"/>
      <c r="K137" s="381"/>
      <c r="L137" s="381"/>
      <c r="M137" s="384"/>
    </row>
    <row r="138" spans="1:13">
      <c r="A138" s="385"/>
      <c r="B138" s="385"/>
      <c r="C138" s="385"/>
      <c r="D138" s="394"/>
      <c r="E138" s="382"/>
      <c r="F138" s="382"/>
      <c r="G138" s="382"/>
      <c r="H138" s="382"/>
      <c r="I138" s="382"/>
      <c r="J138" s="382"/>
      <c r="K138" s="382"/>
      <c r="L138" s="382"/>
      <c r="M138" s="385"/>
    </row>
    <row r="139" spans="1:13">
      <c r="A139" s="135" t="s">
        <v>130</v>
      </c>
      <c r="B139" s="135" t="s">
        <v>131</v>
      </c>
      <c r="C139" s="194" t="s">
        <v>94</v>
      </c>
      <c r="D139" s="187" t="s">
        <v>1</v>
      </c>
      <c r="E139" s="187" t="s">
        <v>125</v>
      </c>
      <c r="F139" s="187" t="s">
        <v>126</v>
      </c>
      <c r="G139" s="187" t="s">
        <v>127</v>
      </c>
      <c r="H139" s="138">
        <v>0</v>
      </c>
      <c r="I139" s="139">
        <v>0</v>
      </c>
      <c r="J139" s="139">
        <v>0</v>
      </c>
      <c r="K139" s="195">
        <v>0</v>
      </c>
      <c r="L139" s="139">
        <v>0</v>
      </c>
      <c r="M139" s="195">
        <v>0</v>
      </c>
    </row>
    <row r="140" spans="1:13">
      <c r="A140" s="135" t="s">
        <v>132</v>
      </c>
      <c r="B140" s="135" t="s">
        <v>133</v>
      </c>
      <c r="C140" s="194" t="s">
        <v>94</v>
      </c>
      <c r="D140" s="187" t="s">
        <v>1</v>
      </c>
      <c r="E140" s="187" t="s">
        <v>125</v>
      </c>
      <c r="F140" s="187" t="s">
        <v>126</v>
      </c>
      <c r="G140" s="187" t="s">
        <v>127</v>
      </c>
      <c r="H140" s="138">
        <v>0</v>
      </c>
      <c r="I140" s="139">
        <v>0</v>
      </c>
      <c r="J140" s="139">
        <v>0</v>
      </c>
      <c r="K140" s="195">
        <v>0</v>
      </c>
      <c r="L140" s="139">
        <v>0</v>
      </c>
      <c r="M140" s="195">
        <v>0</v>
      </c>
    </row>
    <row r="141" spans="1:13">
      <c r="A141" s="135" t="s">
        <v>132</v>
      </c>
      <c r="B141" s="135" t="s">
        <v>134</v>
      </c>
      <c r="C141" s="194" t="s">
        <v>94</v>
      </c>
      <c r="D141" s="187" t="s">
        <v>1</v>
      </c>
      <c r="E141" s="187" t="s">
        <v>125</v>
      </c>
      <c r="F141" s="187" t="s">
        <v>126</v>
      </c>
      <c r="G141" s="187" t="s">
        <v>127</v>
      </c>
      <c r="H141" s="139">
        <v>0</v>
      </c>
      <c r="I141" s="139">
        <v>0</v>
      </c>
      <c r="J141" s="139">
        <v>0</v>
      </c>
      <c r="K141" s="195">
        <v>0</v>
      </c>
      <c r="L141" s="139">
        <v>0</v>
      </c>
      <c r="M141" s="195">
        <v>0</v>
      </c>
    </row>
    <row r="142" spans="1:13">
      <c r="A142" s="135" t="s">
        <v>132</v>
      </c>
      <c r="B142" s="135" t="s">
        <v>135</v>
      </c>
      <c r="C142" s="194" t="s">
        <v>94</v>
      </c>
      <c r="D142" s="187" t="s">
        <v>1</v>
      </c>
      <c r="E142" s="187" t="s">
        <v>125</v>
      </c>
      <c r="F142" s="187" t="s">
        <v>126</v>
      </c>
      <c r="G142" s="187" t="s">
        <v>127</v>
      </c>
      <c r="H142" s="139">
        <v>0</v>
      </c>
      <c r="I142" s="139">
        <v>0</v>
      </c>
      <c r="J142" s="139">
        <v>0</v>
      </c>
      <c r="K142" s="195">
        <v>0</v>
      </c>
      <c r="L142" s="139">
        <v>0</v>
      </c>
      <c r="M142" s="195">
        <v>0</v>
      </c>
    </row>
    <row r="143" spans="1:13">
      <c r="A143" s="135" t="s">
        <v>132</v>
      </c>
      <c r="B143" s="135" t="s">
        <v>136</v>
      </c>
      <c r="C143" s="194" t="s">
        <v>94</v>
      </c>
      <c r="D143" s="187" t="s">
        <v>1</v>
      </c>
      <c r="E143" s="187" t="s">
        <v>125</v>
      </c>
      <c r="F143" s="187" t="s">
        <v>126</v>
      </c>
      <c r="G143" s="187" t="s">
        <v>127</v>
      </c>
      <c r="H143" s="139">
        <v>0</v>
      </c>
      <c r="I143" s="139">
        <v>0</v>
      </c>
      <c r="J143" s="139">
        <v>0</v>
      </c>
      <c r="K143" s="195">
        <v>0</v>
      </c>
      <c r="L143" s="139">
        <v>0</v>
      </c>
      <c r="M143" s="195">
        <v>0</v>
      </c>
    </row>
    <row r="144" spans="1:13">
      <c r="A144" s="196" t="s">
        <v>92</v>
      </c>
      <c r="B144" s="196" t="s">
        <v>93</v>
      </c>
      <c r="C144" s="194" t="s">
        <v>94</v>
      </c>
      <c r="D144" s="196" t="s">
        <v>64</v>
      </c>
      <c r="E144" s="196" t="s">
        <v>95</v>
      </c>
      <c r="F144" s="196" t="s">
        <v>96</v>
      </c>
      <c r="G144" s="196" t="s">
        <v>97</v>
      </c>
      <c r="H144" s="139">
        <v>0</v>
      </c>
      <c r="I144" s="139">
        <v>0</v>
      </c>
      <c r="J144" s="139">
        <v>0</v>
      </c>
      <c r="K144" s="195">
        <v>0</v>
      </c>
      <c r="L144" s="139">
        <v>0</v>
      </c>
      <c r="M144" s="195">
        <v>0</v>
      </c>
    </row>
    <row r="145" spans="1:13">
      <c r="A145" s="196" t="s">
        <v>92</v>
      </c>
      <c r="B145" s="196" t="s">
        <v>98</v>
      </c>
      <c r="C145" s="194" t="s">
        <v>94</v>
      </c>
      <c r="D145" s="196" t="s">
        <v>64</v>
      </c>
      <c r="E145" s="196" t="s">
        <v>95</v>
      </c>
      <c r="F145" s="196" t="s">
        <v>96</v>
      </c>
      <c r="G145" s="196" t="s">
        <v>97</v>
      </c>
      <c r="H145" s="139">
        <v>0</v>
      </c>
      <c r="I145" s="139">
        <v>0</v>
      </c>
      <c r="J145" s="139">
        <v>0</v>
      </c>
      <c r="K145" s="195">
        <v>0</v>
      </c>
      <c r="L145" s="139">
        <v>0</v>
      </c>
      <c r="M145" s="195">
        <v>0</v>
      </c>
    </row>
    <row r="146" spans="1:13">
      <c r="A146" s="196" t="s">
        <v>92</v>
      </c>
      <c r="B146" s="196" t="s">
        <v>99</v>
      </c>
      <c r="C146" s="194" t="s">
        <v>94</v>
      </c>
      <c r="D146" s="196" t="s">
        <v>64</v>
      </c>
      <c r="E146" s="196" t="s">
        <v>100</v>
      </c>
      <c r="F146" s="196" t="s">
        <v>101</v>
      </c>
      <c r="G146" s="196" t="s">
        <v>97</v>
      </c>
      <c r="H146" s="139">
        <v>0</v>
      </c>
      <c r="I146" s="139">
        <v>0</v>
      </c>
      <c r="J146" s="139">
        <v>0</v>
      </c>
      <c r="K146" s="195">
        <v>0</v>
      </c>
      <c r="L146" s="139">
        <v>0</v>
      </c>
      <c r="M146" s="195">
        <v>0</v>
      </c>
    </row>
    <row r="147" spans="1:13">
      <c r="A147" s="196" t="s">
        <v>92</v>
      </c>
      <c r="B147" s="196" t="s">
        <v>102</v>
      </c>
      <c r="C147" s="194" t="s">
        <v>94</v>
      </c>
      <c r="D147" s="196" t="s">
        <v>64</v>
      </c>
      <c r="E147" s="196" t="s">
        <v>100</v>
      </c>
      <c r="F147" s="196" t="s">
        <v>103</v>
      </c>
      <c r="G147" s="196" t="s">
        <v>97</v>
      </c>
      <c r="H147" s="139">
        <v>4250000</v>
      </c>
      <c r="I147" s="139">
        <v>2550000</v>
      </c>
      <c r="J147" s="139">
        <v>850000</v>
      </c>
      <c r="K147" s="195">
        <v>850000</v>
      </c>
      <c r="L147" s="139">
        <v>0</v>
      </c>
      <c r="M147" s="195">
        <v>0</v>
      </c>
    </row>
    <row r="148" spans="1:13">
      <c r="A148" s="196" t="s">
        <v>104</v>
      </c>
      <c r="B148" s="196" t="s">
        <v>105</v>
      </c>
      <c r="C148" s="196" t="s">
        <v>106</v>
      </c>
      <c r="D148" s="196" t="s">
        <v>64</v>
      </c>
      <c r="E148" s="196" t="s">
        <v>100</v>
      </c>
      <c r="F148" s="196" t="s">
        <v>103</v>
      </c>
      <c r="G148" s="196" t="s">
        <v>97</v>
      </c>
      <c r="H148" s="139">
        <v>3800000</v>
      </c>
      <c r="I148" s="139">
        <v>1425000</v>
      </c>
      <c r="J148" s="139">
        <v>475000</v>
      </c>
      <c r="K148" s="195">
        <v>0</v>
      </c>
      <c r="L148" s="139">
        <v>1900000</v>
      </c>
      <c r="M148" s="195">
        <v>0</v>
      </c>
    </row>
    <row r="149" spans="1:13">
      <c r="A149" s="196" t="s">
        <v>104</v>
      </c>
      <c r="B149" s="196" t="s">
        <v>107</v>
      </c>
      <c r="C149" s="196" t="s">
        <v>108</v>
      </c>
      <c r="D149" s="196" t="s">
        <v>64</v>
      </c>
      <c r="E149" s="196" t="s">
        <v>109</v>
      </c>
      <c r="F149" s="196" t="s">
        <v>110</v>
      </c>
      <c r="G149" s="196" t="s">
        <v>97</v>
      </c>
      <c r="H149" s="139">
        <v>0</v>
      </c>
      <c r="I149" s="139">
        <v>0</v>
      </c>
      <c r="J149" s="139">
        <v>0</v>
      </c>
      <c r="K149" s="195">
        <v>0</v>
      </c>
      <c r="L149" s="139">
        <v>0</v>
      </c>
      <c r="M149" s="195">
        <v>0</v>
      </c>
    </row>
    <row r="150" spans="1:13">
      <c r="A150" s="196" t="s">
        <v>104</v>
      </c>
      <c r="B150" s="196" t="s">
        <v>111</v>
      </c>
      <c r="C150" s="194" t="s">
        <v>94</v>
      </c>
      <c r="D150" s="196" t="s">
        <v>64</v>
      </c>
      <c r="E150" s="196" t="s">
        <v>112</v>
      </c>
      <c r="F150" s="196" t="s">
        <v>113</v>
      </c>
      <c r="G150" s="196" t="s">
        <v>97</v>
      </c>
      <c r="H150" s="139">
        <v>0</v>
      </c>
      <c r="I150" s="139">
        <v>0</v>
      </c>
      <c r="J150" s="139">
        <v>0</v>
      </c>
      <c r="K150" s="195">
        <v>0</v>
      </c>
      <c r="L150" s="139">
        <v>0</v>
      </c>
      <c r="M150" s="195">
        <v>0</v>
      </c>
    </row>
    <row r="151" spans="1:13">
      <c r="A151" s="196" t="s">
        <v>104</v>
      </c>
      <c r="B151" s="196" t="s">
        <v>114</v>
      </c>
      <c r="C151" s="194" t="s">
        <v>94</v>
      </c>
      <c r="D151" s="196" t="s">
        <v>64</v>
      </c>
      <c r="E151" s="196" t="s">
        <v>100</v>
      </c>
      <c r="F151" s="196" t="s">
        <v>103</v>
      </c>
      <c r="G151" s="196" t="s">
        <v>97</v>
      </c>
      <c r="H151" s="139">
        <v>0</v>
      </c>
      <c r="I151" s="139">
        <v>0</v>
      </c>
      <c r="J151" s="139">
        <v>0</v>
      </c>
      <c r="K151" s="195">
        <v>0</v>
      </c>
      <c r="L151" s="139">
        <v>0</v>
      </c>
      <c r="M151" s="195">
        <v>0</v>
      </c>
    </row>
    <row r="152" spans="1:13">
      <c r="A152" s="196" t="s">
        <v>115</v>
      </c>
      <c r="B152" s="196" t="s">
        <v>116</v>
      </c>
      <c r="C152" s="194" t="s">
        <v>94</v>
      </c>
      <c r="D152" s="196" t="s">
        <v>64</v>
      </c>
      <c r="E152" s="196" t="s">
        <v>109</v>
      </c>
      <c r="F152" s="196" t="s">
        <v>110</v>
      </c>
      <c r="G152" s="196" t="s">
        <v>117</v>
      </c>
      <c r="H152" s="139">
        <v>122222.22222222222</v>
      </c>
      <c r="I152" s="139">
        <v>82500</v>
      </c>
      <c r="J152" s="139">
        <v>27500</v>
      </c>
      <c r="K152" s="195">
        <v>0</v>
      </c>
      <c r="L152" s="139">
        <v>12222.222222222219</v>
      </c>
      <c r="M152" s="195">
        <v>0</v>
      </c>
    </row>
    <row r="153" spans="1:13">
      <c r="A153" s="196"/>
      <c r="B153" s="196"/>
      <c r="C153" s="194"/>
      <c r="D153" s="196" t="s">
        <v>137</v>
      </c>
      <c r="E153" s="162" t="s">
        <v>138</v>
      </c>
      <c r="F153" s="162" t="s">
        <v>139</v>
      </c>
      <c r="G153" s="285" t="s">
        <v>140</v>
      </c>
      <c r="H153" s="139"/>
      <c r="I153" s="139"/>
      <c r="J153" s="139"/>
      <c r="K153" s="195"/>
      <c r="L153" s="139"/>
      <c r="M153" s="195">
        <v>0</v>
      </c>
    </row>
    <row r="154" spans="1:13">
      <c r="A154" s="196"/>
      <c r="B154" s="196"/>
      <c r="C154" s="194"/>
      <c r="D154" s="196" t="s">
        <v>137</v>
      </c>
      <c r="E154" s="162" t="s">
        <v>138</v>
      </c>
      <c r="F154" s="162" t="s">
        <v>139</v>
      </c>
      <c r="G154" s="285" t="s">
        <v>140</v>
      </c>
      <c r="H154" s="139"/>
      <c r="I154" s="139"/>
      <c r="J154" s="139"/>
      <c r="K154" s="195"/>
      <c r="L154" s="139"/>
      <c r="M154" s="195">
        <v>0</v>
      </c>
    </row>
    <row r="155" spans="1:13">
      <c r="A155" s="196"/>
      <c r="B155" s="196"/>
      <c r="C155" s="194"/>
      <c r="D155" s="196" t="s">
        <v>137</v>
      </c>
      <c r="E155" s="162" t="s">
        <v>138</v>
      </c>
      <c r="F155" s="162" t="s">
        <v>139</v>
      </c>
      <c r="G155" s="285" t="s">
        <v>140</v>
      </c>
      <c r="H155" s="139"/>
      <c r="I155" s="139"/>
      <c r="J155" s="139"/>
      <c r="K155" s="195"/>
      <c r="L155" s="139"/>
      <c r="M155" s="195">
        <v>0</v>
      </c>
    </row>
    <row r="158" spans="1:13">
      <c r="A158" s="299">
        <v>2021</v>
      </c>
      <c r="B158" s="192"/>
      <c r="C158" s="193"/>
      <c r="D158" s="193"/>
      <c r="E158" s="193"/>
      <c r="F158" s="193"/>
      <c r="G158" s="193"/>
      <c r="H158" s="193"/>
      <c r="I158" s="193"/>
      <c r="J158" s="193"/>
      <c r="K158" s="193"/>
      <c r="L158" s="193"/>
      <c r="M158" s="193"/>
    </row>
    <row r="159" spans="1:13">
      <c r="A159" s="383" t="s">
        <v>76</v>
      </c>
      <c r="B159" s="383" t="s">
        <v>77</v>
      </c>
      <c r="C159" s="383" t="s">
        <v>78</v>
      </c>
      <c r="D159" s="386" t="s">
        <v>79</v>
      </c>
      <c r="E159" s="387"/>
      <c r="F159" s="387"/>
      <c r="G159" s="388"/>
      <c r="H159" s="389" t="s">
        <v>264</v>
      </c>
      <c r="I159" s="390"/>
      <c r="J159" s="390"/>
      <c r="K159" s="390"/>
      <c r="L159" s="391"/>
      <c r="M159" s="383" t="s">
        <v>80</v>
      </c>
    </row>
    <row r="160" spans="1:13">
      <c r="A160" s="384"/>
      <c r="B160" s="384"/>
      <c r="C160" s="384"/>
      <c r="D160" s="392" t="s">
        <v>81</v>
      </c>
      <c r="E160" s="380" t="s">
        <v>82</v>
      </c>
      <c r="F160" s="380" t="s">
        <v>83</v>
      </c>
      <c r="G160" s="380" t="s">
        <v>84</v>
      </c>
      <c r="H160" s="380" t="s">
        <v>85</v>
      </c>
      <c r="I160" s="395" t="s">
        <v>86</v>
      </c>
      <c r="J160" s="396"/>
      <c r="K160" s="399" t="s">
        <v>87</v>
      </c>
      <c r="L160" s="400"/>
      <c r="M160" s="384"/>
    </row>
    <row r="161" spans="1:13">
      <c r="A161" s="384"/>
      <c r="B161" s="384"/>
      <c r="C161" s="384"/>
      <c r="D161" s="393"/>
      <c r="E161" s="381"/>
      <c r="F161" s="381"/>
      <c r="G161" s="381"/>
      <c r="H161" s="381"/>
      <c r="I161" s="397"/>
      <c r="J161" s="398"/>
      <c r="K161" s="401"/>
      <c r="L161" s="402"/>
      <c r="M161" s="384"/>
    </row>
    <row r="162" spans="1:13">
      <c r="A162" s="384"/>
      <c r="B162" s="384"/>
      <c r="C162" s="384"/>
      <c r="D162" s="393"/>
      <c r="E162" s="381"/>
      <c r="F162" s="381"/>
      <c r="G162" s="381"/>
      <c r="H162" s="381"/>
      <c r="I162" s="380" t="s">
        <v>88</v>
      </c>
      <c r="J162" s="380" t="s">
        <v>89</v>
      </c>
      <c r="K162" s="380" t="s">
        <v>90</v>
      </c>
      <c r="L162" s="380" t="s">
        <v>91</v>
      </c>
      <c r="M162" s="384"/>
    </row>
    <row r="163" spans="1:13">
      <c r="A163" s="384"/>
      <c r="B163" s="384"/>
      <c r="C163" s="384"/>
      <c r="D163" s="393"/>
      <c r="E163" s="381"/>
      <c r="F163" s="381"/>
      <c r="G163" s="381"/>
      <c r="H163" s="381"/>
      <c r="I163" s="381"/>
      <c r="J163" s="381"/>
      <c r="K163" s="381"/>
      <c r="L163" s="381"/>
      <c r="M163" s="384"/>
    </row>
    <row r="164" spans="1:13">
      <c r="A164" s="385"/>
      <c r="B164" s="385"/>
      <c r="C164" s="385"/>
      <c r="D164" s="394"/>
      <c r="E164" s="382"/>
      <c r="F164" s="382"/>
      <c r="G164" s="382"/>
      <c r="H164" s="382"/>
      <c r="I164" s="382"/>
      <c r="J164" s="382"/>
      <c r="K164" s="382"/>
      <c r="L164" s="382"/>
      <c r="M164" s="385"/>
    </row>
    <row r="165" spans="1:13">
      <c r="A165" s="135" t="s">
        <v>130</v>
      </c>
      <c r="B165" s="135" t="s">
        <v>131</v>
      </c>
      <c r="C165" s="194" t="s">
        <v>94</v>
      </c>
      <c r="D165" s="187" t="s">
        <v>1</v>
      </c>
      <c r="E165" s="187" t="s">
        <v>125</v>
      </c>
      <c r="F165" s="187" t="s">
        <v>126</v>
      </c>
      <c r="G165" s="187" t="s">
        <v>127</v>
      </c>
      <c r="H165" s="138">
        <v>2694790</v>
      </c>
      <c r="I165" s="139">
        <v>2560050.5</v>
      </c>
      <c r="J165" s="139">
        <v>0</v>
      </c>
      <c r="K165" s="195">
        <v>134739.5</v>
      </c>
      <c r="L165" s="139">
        <v>0</v>
      </c>
      <c r="M165" s="195">
        <v>0</v>
      </c>
    </row>
    <row r="166" spans="1:13">
      <c r="A166" s="135" t="s">
        <v>132</v>
      </c>
      <c r="B166" s="135" t="s">
        <v>133</v>
      </c>
      <c r="C166" s="194" t="s">
        <v>94</v>
      </c>
      <c r="D166" s="187" t="s">
        <v>1</v>
      </c>
      <c r="E166" s="187" t="s">
        <v>125</v>
      </c>
      <c r="F166" s="187" t="s">
        <v>126</v>
      </c>
      <c r="G166" s="187" t="s">
        <v>127</v>
      </c>
      <c r="H166" s="138">
        <v>0</v>
      </c>
      <c r="I166" s="139">
        <v>0</v>
      </c>
      <c r="J166" s="139">
        <v>0</v>
      </c>
      <c r="K166" s="195">
        <v>0</v>
      </c>
      <c r="L166" s="139">
        <v>0</v>
      </c>
      <c r="M166" s="195">
        <v>0</v>
      </c>
    </row>
    <row r="167" spans="1:13">
      <c r="A167" s="135" t="s">
        <v>132</v>
      </c>
      <c r="B167" s="135" t="s">
        <v>134</v>
      </c>
      <c r="C167" s="194" t="s">
        <v>94</v>
      </c>
      <c r="D167" s="187" t="s">
        <v>1</v>
      </c>
      <c r="E167" s="187" t="s">
        <v>125</v>
      </c>
      <c r="F167" s="187" t="s">
        <v>126</v>
      </c>
      <c r="G167" s="187" t="s">
        <v>127</v>
      </c>
      <c r="H167" s="139">
        <v>0</v>
      </c>
      <c r="I167" s="139">
        <v>0</v>
      </c>
      <c r="J167" s="139">
        <v>0</v>
      </c>
      <c r="K167" s="195">
        <v>0</v>
      </c>
      <c r="L167" s="139">
        <v>0</v>
      </c>
      <c r="M167" s="195">
        <v>0</v>
      </c>
    </row>
    <row r="168" spans="1:13">
      <c r="A168" s="135" t="s">
        <v>132</v>
      </c>
      <c r="B168" s="135" t="s">
        <v>135</v>
      </c>
      <c r="C168" s="194" t="s">
        <v>94</v>
      </c>
      <c r="D168" s="187" t="s">
        <v>1</v>
      </c>
      <c r="E168" s="187" t="s">
        <v>125</v>
      </c>
      <c r="F168" s="187" t="s">
        <v>126</v>
      </c>
      <c r="G168" s="187" t="s">
        <v>127</v>
      </c>
      <c r="H168" s="139">
        <v>0</v>
      </c>
      <c r="I168" s="139">
        <v>0</v>
      </c>
      <c r="J168" s="139">
        <v>0</v>
      </c>
      <c r="K168" s="195">
        <v>0</v>
      </c>
      <c r="L168" s="139">
        <v>0</v>
      </c>
      <c r="M168" s="195">
        <v>0</v>
      </c>
    </row>
    <row r="169" spans="1:13">
      <c r="A169" s="135" t="s">
        <v>132</v>
      </c>
      <c r="B169" s="135" t="s">
        <v>136</v>
      </c>
      <c r="C169" s="194" t="s">
        <v>94</v>
      </c>
      <c r="D169" s="187" t="s">
        <v>1</v>
      </c>
      <c r="E169" s="187" t="s">
        <v>125</v>
      </c>
      <c r="F169" s="187" t="s">
        <v>126</v>
      </c>
      <c r="G169" s="187" t="s">
        <v>127</v>
      </c>
      <c r="H169" s="139">
        <v>0</v>
      </c>
      <c r="I169" s="139">
        <v>0</v>
      </c>
      <c r="J169" s="139">
        <v>0</v>
      </c>
      <c r="K169" s="195">
        <v>0</v>
      </c>
      <c r="L169" s="139">
        <v>0</v>
      </c>
      <c r="M169" s="195">
        <v>0</v>
      </c>
    </row>
    <row r="170" spans="1:13">
      <c r="A170" s="196" t="s">
        <v>92</v>
      </c>
      <c r="B170" s="196" t="s">
        <v>93</v>
      </c>
      <c r="C170" s="194" t="s">
        <v>94</v>
      </c>
      <c r="D170" s="196" t="s">
        <v>64</v>
      </c>
      <c r="E170" s="196" t="s">
        <v>95</v>
      </c>
      <c r="F170" s="196" t="s">
        <v>96</v>
      </c>
      <c r="G170" s="196" t="s">
        <v>97</v>
      </c>
      <c r="H170" s="139">
        <v>0</v>
      </c>
      <c r="I170" s="139">
        <v>0</v>
      </c>
      <c r="J170" s="139">
        <v>0</v>
      </c>
      <c r="K170" s="195">
        <v>0</v>
      </c>
      <c r="L170" s="139">
        <v>0</v>
      </c>
      <c r="M170" s="195">
        <v>0</v>
      </c>
    </row>
    <row r="171" spans="1:13">
      <c r="A171" s="196" t="s">
        <v>92</v>
      </c>
      <c r="B171" s="196" t="s">
        <v>98</v>
      </c>
      <c r="C171" s="194" t="s">
        <v>94</v>
      </c>
      <c r="D171" s="196" t="s">
        <v>64</v>
      </c>
      <c r="E171" s="196" t="s">
        <v>95</v>
      </c>
      <c r="F171" s="196" t="s">
        <v>96</v>
      </c>
      <c r="G171" s="196" t="s">
        <v>97</v>
      </c>
      <c r="H171" s="139">
        <v>0</v>
      </c>
      <c r="I171" s="139">
        <v>0</v>
      </c>
      <c r="J171" s="139">
        <v>0</v>
      </c>
      <c r="K171" s="195">
        <v>0</v>
      </c>
      <c r="L171" s="139">
        <v>0</v>
      </c>
      <c r="M171" s="195">
        <v>0</v>
      </c>
    </row>
    <row r="172" spans="1:13">
      <c r="A172" s="196" t="s">
        <v>92</v>
      </c>
      <c r="B172" s="196" t="s">
        <v>99</v>
      </c>
      <c r="C172" s="194" t="s">
        <v>94</v>
      </c>
      <c r="D172" s="196" t="s">
        <v>64</v>
      </c>
      <c r="E172" s="196" t="s">
        <v>100</v>
      </c>
      <c r="F172" s="196" t="s">
        <v>101</v>
      </c>
      <c r="G172" s="196" t="s">
        <v>97</v>
      </c>
      <c r="H172" s="139">
        <v>0</v>
      </c>
      <c r="I172" s="139">
        <v>0</v>
      </c>
      <c r="J172" s="139">
        <v>0</v>
      </c>
      <c r="K172" s="195">
        <v>0</v>
      </c>
      <c r="L172" s="139">
        <v>0</v>
      </c>
      <c r="M172" s="195">
        <v>0</v>
      </c>
    </row>
    <row r="173" spans="1:13">
      <c r="A173" s="196" t="s">
        <v>92</v>
      </c>
      <c r="B173" s="196" t="s">
        <v>102</v>
      </c>
      <c r="C173" s="194" t="s">
        <v>94</v>
      </c>
      <c r="D173" s="196" t="s">
        <v>64</v>
      </c>
      <c r="E173" s="196" t="s">
        <v>100</v>
      </c>
      <c r="F173" s="196" t="s">
        <v>103</v>
      </c>
      <c r="G173" s="196" t="s">
        <v>97</v>
      </c>
      <c r="H173" s="139">
        <v>0</v>
      </c>
      <c r="I173" s="139">
        <v>0</v>
      </c>
      <c r="J173" s="139">
        <v>0</v>
      </c>
      <c r="K173" s="195">
        <v>0</v>
      </c>
      <c r="L173" s="139">
        <v>0</v>
      </c>
      <c r="M173" s="195">
        <v>0</v>
      </c>
    </row>
    <row r="174" spans="1:13">
      <c r="A174" s="196" t="s">
        <v>104</v>
      </c>
      <c r="B174" s="196" t="s">
        <v>105</v>
      </c>
      <c r="C174" s="196" t="s">
        <v>106</v>
      </c>
      <c r="D174" s="196" t="s">
        <v>64</v>
      </c>
      <c r="E174" s="196" t="s">
        <v>100</v>
      </c>
      <c r="F174" s="196" t="s">
        <v>103</v>
      </c>
      <c r="G174" s="196" t="s">
        <v>97</v>
      </c>
      <c r="H174" s="139">
        <v>0</v>
      </c>
      <c r="I174" s="139">
        <v>0</v>
      </c>
      <c r="J174" s="139">
        <v>0</v>
      </c>
      <c r="K174" s="195">
        <v>0</v>
      </c>
      <c r="L174" s="139">
        <v>0</v>
      </c>
      <c r="M174" s="195">
        <v>0</v>
      </c>
    </row>
    <row r="175" spans="1:13">
      <c r="A175" s="196" t="s">
        <v>104</v>
      </c>
      <c r="B175" s="196" t="s">
        <v>107</v>
      </c>
      <c r="C175" s="196" t="s">
        <v>108</v>
      </c>
      <c r="D175" s="196" t="s">
        <v>64</v>
      </c>
      <c r="E175" s="196" t="s">
        <v>109</v>
      </c>
      <c r="F175" s="196" t="s">
        <v>110</v>
      </c>
      <c r="G175" s="196" t="s">
        <v>97</v>
      </c>
      <c r="H175" s="139">
        <v>0</v>
      </c>
      <c r="I175" s="139">
        <v>0</v>
      </c>
      <c r="J175" s="139">
        <v>0</v>
      </c>
      <c r="K175" s="195">
        <v>0</v>
      </c>
      <c r="L175" s="139">
        <v>0</v>
      </c>
      <c r="M175" s="195">
        <v>0</v>
      </c>
    </row>
    <row r="176" spans="1:13">
      <c r="A176" s="196" t="s">
        <v>104</v>
      </c>
      <c r="B176" s="196" t="s">
        <v>111</v>
      </c>
      <c r="C176" s="194" t="s">
        <v>94</v>
      </c>
      <c r="D176" s="196" t="s">
        <v>64</v>
      </c>
      <c r="E176" s="196" t="s">
        <v>112</v>
      </c>
      <c r="F176" s="196" t="s">
        <v>113</v>
      </c>
      <c r="G176" s="196" t="s">
        <v>97</v>
      </c>
      <c r="H176" s="139">
        <v>0</v>
      </c>
      <c r="I176" s="139">
        <v>0</v>
      </c>
      <c r="J176" s="139">
        <v>0</v>
      </c>
      <c r="K176" s="195">
        <v>0</v>
      </c>
      <c r="L176" s="139">
        <v>0</v>
      </c>
      <c r="M176" s="195">
        <v>0</v>
      </c>
    </row>
    <row r="177" spans="1:13">
      <c r="A177" s="196" t="s">
        <v>104</v>
      </c>
      <c r="B177" s="196" t="s">
        <v>114</v>
      </c>
      <c r="C177" s="194" t="s">
        <v>94</v>
      </c>
      <c r="D177" s="196" t="s">
        <v>64</v>
      </c>
      <c r="E177" s="196" t="s">
        <v>100</v>
      </c>
      <c r="F177" s="196" t="s">
        <v>103</v>
      </c>
      <c r="G177" s="196" t="s">
        <v>97</v>
      </c>
      <c r="H177" s="139">
        <v>0</v>
      </c>
      <c r="I177" s="139">
        <v>0</v>
      </c>
      <c r="J177" s="139">
        <v>0</v>
      </c>
      <c r="K177" s="195">
        <v>0</v>
      </c>
      <c r="L177" s="139">
        <v>0</v>
      </c>
      <c r="M177" s="195">
        <v>0</v>
      </c>
    </row>
    <row r="178" spans="1:13">
      <c r="A178" s="196" t="s">
        <v>115</v>
      </c>
      <c r="B178" s="196" t="s">
        <v>116</v>
      </c>
      <c r="C178" s="194" t="s">
        <v>94</v>
      </c>
      <c r="D178" s="196" t="s">
        <v>64</v>
      </c>
      <c r="E178" s="196" t="s">
        <v>109</v>
      </c>
      <c r="F178" s="196" t="s">
        <v>110</v>
      </c>
      <c r="G178" s="196" t="s">
        <v>117</v>
      </c>
      <c r="H178" s="139">
        <v>122222.22222222222</v>
      </c>
      <c r="I178" s="139">
        <v>82500</v>
      </c>
      <c r="J178" s="139">
        <v>27500</v>
      </c>
      <c r="K178" s="195">
        <v>0</v>
      </c>
      <c r="L178" s="139">
        <v>12222.222222222219</v>
      </c>
      <c r="M178" s="195">
        <v>0</v>
      </c>
    </row>
    <row r="179" spans="1:13">
      <c r="A179" s="196"/>
      <c r="B179" s="196"/>
      <c r="C179" s="194"/>
      <c r="D179" s="196" t="s">
        <v>137</v>
      </c>
      <c r="E179" s="162" t="s">
        <v>138</v>
      </c>
      <c r="F179" s="162" t="s">
        <v>139</v>
      </c>
      <c r="G179" s="285" t="s">
        <v>140</v>
      </c>
      <c r="H179" s="139"/>
      <c r="I179" s="139"/>
      <c r="J179" s="139"/>
      <c r="K179" s="195"/>
      <c r="L179" s="139"/>
      <c r="M179" s="195">
        <v>0</v>
      </c>
    </row>
    <row r="180" spans="1:13">
      <c r="A180" s="196"/>
      <c r="B180" s="196"/>
      <c r="C180" s="194"/>
      <c r="D180" s="196" t="s">
        <v>137</v>
      </c>
      <c r="E180" s="162" t="s">
        <v>138</v>
      </c>
      <c r="F180" s="162" t="s">
        <v>139</v>
      </c>
      <c r="G180" s="285" t="s">
        <v>140</v>
      </c>
      <c r="H180" s="139"/>
      <c r="I180" s="139"/>
      <c r="J180" s="139"/>
      <c r="K180" s="195"/>
      <c r="L180" s="139"/>
      <c r="M180" s="195">
        <v>0</v>
      </c>
    </row>
    <row r="181" spans="1:13">
      <c r="A181" s="196"/>
      <c r="B181" s="196"/>
      <c r="C181" s="194"/>
      <c r="D181" s="196" t="s">
        <v>137</v>
      </c>
      <c r="E181" s="162" t="s">
        <v>138</v>
      </c>
      <c r="F181" s="162" t="s">
        <v>139</v>
      </c>
      <c r="G181" s="285" t="s">
        <v>140</v>
      </c>
      <c r="H181" s="139"/>
      <c r="I181" s="139"/>
      <c r="J181" s="139"/>
      <c r="K181" s="195"/>
      <c r="L181" s="139"/>
      <c r="M181" s="195">
        <v>0</v>
      </c>
    </row>
    <row r="184" spans="1:13">
      <c r="A184" s="299">
        <v>2022</v>
      </c>
      <c r="B184" s="192"/>
      <c r="C184" s="193"/>
      <c r="D184" s="193"/>
      <c r="E184" s="193"/>
      <c r="F184" s="193"/>
      <c r="G184" s="193"/>
      <c r="H184" s="193"/>
      <c r="I184" s="193"/>
      <c r="J184" s="193"/>
      <c r="K184" s="193"/>
      <c r="L184" s="193"/>
      <c r="M184" s="193"/>
    </row>
    <row r="185" spans="1:13">
      <c r="A185" s="383" t="s">
        <v>76</v>
      </c>
      <c r="B185" s="383" t="s">
        <v>77</v>
      </c>
      <c r="C185" s="383" t="s">
        <v>78</v>
      </c>
      <c r="D185" s="386" t="s">
        <v>79</v>
      </c>
      <c r="E185" s="387"/>
      <c r="F185" s="387"/>
      <c r="G185" s="388"/>
      <c r="H185" s="389" t="s">
        <v>264</v>
      </c>
      <c r="I185" s="390"/>
      <c r="J185" s="390"/>
      <c r="K185" s="390"/>
      <c r="L185" s="391"/>
      <c r="M185" s="383" t="s">
        <v>80</v>
      </c>
    </row>
    <row r="186" spans="1:13">
      <c r="A186" s="384"/>
      <c r="B186" s="384"/>
      <c r="C186" s="384"/>
      <c r="D186" s="392" t="s">
        <v>81</v>
      </c>
      <c r="E186" s="380" t="s">
        <v>82</v>
      </c>
      <c r="F186" s="380" t="s">
        <v>83</v>
      </c>
      <c r="G186" s="380" t="s">
        <v>84</v>
      </c>
      <c r="H186" s="380" t="s">
        <v>85</v>
      </c>
      <c r="I186" s="395" t="s">
        <v>86</v>
      </c>
      <c r="J186" s="396"/>
      <c r="K186" s="399" t="s">
        <v>87</v>
      </c>
      <c r="L186" s="400"/>
      <c r="M186" s="384"/>
    </row>
    <row r="187" spans="1:13">
      <c r="A187" s="384"/>
      <c r="B187" s="384"/>
      <c r="C187" s="384"/>
      <c r="D187" s="393"/>
      <c r="E187" s="381"/>
      <c r="F187" s="381"/>
      <c r="G187" s="381"/>
      <c r="H187" s="381"/>
      <c r="I187" s="397"/>
      <c r="J187" s="398"/>
      <c r="K187" s="401"/>
      <c r="L187" s="402"/>
      <c r="M187" s="384"/>
    </row>
    <row r="188" spans="1:13">
      <c r="A188" s="384"/>
      <c r="B188" s="384"/>
      <c r="C188" s="384"/>
      <c r="D188" s="393"/>
      <c r="E188" s="381"/>
      <c r="F188" s="381"/>
      <c r="G188" s="381"/>
      <c r="H188" s="381"/>
      <c r="I188" s="380" t="s">
        <v>88</v>
      </c>
      <c r="J188" s="380" t="s">
        <v>89</v>
      </c>
      <c r="K188" s="380" t="s">
        <v>90</v>
      </c>
      <c r="L188" s="380" t="s">
        <v>91</v>
      </c>
      <c r="M188" s="384"/>
    </row>
    <row r="189" spans="1:13">
      <c r="A189" s="384"/>
      <c r="B189" s="384"/>
      <c r="C189" s="384"/>
      <c r="D189" s="393"/>
      <c r="E189" s="381"/>
      <c r="F189" s="381"/>
      <c r="G189" s="381"/>
      <c r="H189" s="381"/>
      <c r="I189" s="381"/>
      <c r="J189" s="381"/>
      <c r="K189" s="381"/>
      <c r="L189" s="381"/>
      <c r="M189" s="384"/>
    </row>
    <row r="190" spans="1:13">
      <c r="A190" s="385"/>
      <c r="B190" s="385"/>
      <c r="C190" s="385"/>
      <c r="D190" s="394"/>
      <c r="E190" s="382"/>
      <c r="F190" s="382"/>
      <c r="G190" s="382"/>
      <c r="H190" s="382"/>
      <c r="I190" s="382"/>
      <c r="J190" s="382"/>
      <c r="K190" s="382"/>
      <c r="L190" s="382"/>
      <c r="M190" s="385"/>
    </row>
    <row r="191" spans="1:13">
      <c r="A191" s="135" t="s">
        <v>130</v>
      </c>
      <c r="B191" s="135" t="s">
        <v>131</v>
      </c>
      <c r="C191" s="194" t="s">
        <v>94</v>
      </c>
      <c r="D191" s="187" t="s">
        <v>1</v>
      </c>
      <c r="E191" s="187" t="s">
        <v>125</v>
      </c>
      <c r="F191" s="187" t="s">
        <v>126</v>
      </c>
      <c r="G191" s="187" t="s">
        <v>127</v>
      </c>
      <c r="H191" s="138">
        <v>0</v>
      </c>
      <c r="I191" s="139">
        <v>0</v>
      </c>
      <c r="J191" s="139">
        <v>0</v>
      </c>
      <c r="K191" s="195">
        <v>0</v>
      </c>
      <c r="L191" s="139">
        <v>0</v>
      </c>
      <c r="M191" s="195">
        <v>0</v>
      </c>
    </row>
    <row r="192" spans="1:13">
      <c r="A192" s="135" t="s">
        <v>132</v>
      </c>
      <c r="B192" s="135" t="s">
        <v>133</v>
      </c>
      <c r="C192" s="194" t="s">
        <v>94</v>
      </c>
      <c r="D192" s="187" t="s">
        <v>1</v>
      </c>
      <c r="E192" s="187" t="s">
        <v>125</v>
      </c>
      <c r="F192" s="187" t="s">
        <v>126</v>
      </c>
      <c r="G192" s="187" t="s">
        <v>127</v>
      </c>
      <c r="H192" s="138">
        <v>0</v>
      </c>
      <c r="I192" s="139">
        <v>0</v>
      </c>
      <c r="J192" s="139">
        <v>0</v>
      </c>
      <c r="K192" s="195">
        <v>0</v>
      </c>
      <c r="L192" s="139">
        <v>0</v>
      </c>
      <c r="M192" s="195">
        <v>0</v>
      </c>
    </row>
    <row r="193" spans="1:13">
      <c r="A193" s="135" t="s">
        <v>132</v>
      </c>
      <c r="B193" s="135" t="s">
        <v>134</v>
      </c>
      <c r="C193" s="194" t="s">
        <v>94</v>
      </c>
      <c r="D193" s="187" t="s">
        <v>1</v>
      </c>
      <c r="E193" s="187" t="s">
        <v>125</v>
      </c>
      <c r="F193" s="187" t="s">
        <v>126</v>
      </c>
      <c r="G193" s="187" t="s">
        <v>127</v>
      </c>
      <c r="H193" s="139">
        <v>0</v>
      </c>
      <c r="I193" s="139">
        <v>0</v>
      </c>
      <c r="J193" s="139">
        <v>0</v>
      </c>
      <c r="K193" s="195">
        <v>0</v>
      </c>
      <c r="L193" s="139">
        <v>0</v>
      </c>
      <c r="M193" s="195">
        <v>0</v>
      </c>
    </row>
    <row r="194" spans="1:13">
      <c r="A194" s="135" t="s">
        <v>132</v>
      </c>
      <c r="B194" s="135" t="s">
        <v>135</v>
      </c>
      <c r="C194" s="194" t="s">
        <v>94</v>
      </c>
      <c r="D194" s="187" t="s">
        <v>1</v>
      </c>
      <c r="E194" s="187" t="s">
        <v>125</v>
      </c>
      <c r="F194" s="187" t="s">
        <v>126</v>
      </c>
      <c r="G194" s="187" t="s">
        <v>127</v>
      </c>
      <c r="H194" s="139">
        <v>0</v>
      </c>
      <c r="I194" s="139">
        <v>0</v>
      </c>
      <c r="J194" s="139">
        <v>0</v>
      </c>
      <c r="K194" s="195">
        <v>0</v>
      </c>
      <c r="L194" s="139">
        <v>0</v>
      </c>
      <c r="M194" s="195">
        <v>0</v>
      </c>
    </row>
    <row r="195" spans="1:13">
      <c r="A195" s="135" t="s">
        <v>132</v>
      </c>
      <c r="B195" s="135" t="s">
        <v>136</v>
      </c>
      <c r="C195" s="194" t="s">
        <v>94</v>
      </c>
      <c r="D195" s="187" t="s">
        <v>1</v>
      </c>
      <c r="E195" s="187" t="s">
        <v>125</v>
      </c>
      <c r="F195" s="187" t="s">
        <v>126</v>
      </c>
      <c r="G195" s="187" t="s">
        <v>127</v>
      </c>
      <c r="H195" s="139">
        <v>0</v>
      </c>
      <c r="I195" s="139">
        <v>0</v>
      </c>
      <c r="J195" s="139">
        <v>0</v>
      </c>
      <c r="K195" s="195">
        <v>0</v>
      </c>
      <c r="L195" s="139">
        <v>0</v>
      </c>
      <c r="M195" s="195">
        <v>0</v>
      </c>
    </row>
    <row r="196" spans="1:13">
      <c r="A196" s="196" t="s">
        <v>92</v>
      </c>
      <c r="B196" s="196" t="s">
        <v>93</v>
      </c>
      <c r="C196" s="194" t="s">
        <v>94</v>
      </c>
      <c r="D196" s="196" t="s">
        <v>64</v>
      </c>
      <c r="E196" s="196" t="s">
        <v>95</v>
      </c>
      <c r="F196" s="196" t="s">
        <v>96</v>
      </c>
      <c r="G196" s="196" t="s">
        <v>97</v>
      </c>
      <c r="H196" s="139">
        <v>0</v>
      </c>
      <c r="I196" s="139">
        <v>0</v>
      </c>
      <c r="J196" s="139">
        <v>0</v>
      </c>
      <c r="K196" s="195">
        <v>0</v>
      </c>
      <c r="L196" s="139">
        <v>0</v>
      </c>
      <c r="M196" s="195">
        <v>0</v>
      </c>
    </row>
    <row r="197" spans="1:13">
      <c r="A197" s="196" t="s">
        <v>92</v>
      </c>
      <c r="B197" s="196" t="s">
        <v>98</v>
      </c>
      <c r="C197" s="194" t="s">
        <v>94</v>
      </c>
      <c r="D197" s="196" t="s">
        <v>64</v>
      </c>
      <c r="E197" s="196" t="s">
        <v>95</v>
      </c>
      <c r="F197" s="196" t="s">
        <v>96</v>
      </c>
      <c r="G197" s="196" t="s">
        <v>97</v>
      </c>
      <c r="H197" s="139">
        <v>0</v>
      </c>
      <c r="I197" s="139">
        <v>0</v>
      </c>
      <c r="J197" s="139">
        <v>0</v>
      </c>
      <c r="K197" s="195">
        <v>0</v>
      </c>
      <c r="L197" s="139">
        <v>0</v>
      </c>
      <c r="M197" s="195">
        <v>0</v>
      </c>
    </row>
    <row r="198" spans="1:13">
      <c r="A198" s="196" t="s">
        <v>92</v>
      </c>
      <c r="B198" s="196" t="s">
        <v>99</v>
      </c>
      <c r="C198" s="194" t="s">
        <v>94</v>
      </c>
      <c r="D198" s="196" t="s">
        <v>64</v>
      </c>
      <c r="E198" s="196" t="s">
        <v>100</v>
      </c>
      <c r="F198" s="196" t="s">
        <v>101</v>
      </c>
      <c r="G198" s="196" t="s">
        <v>97</v>
      </c>
      <c r="H198" s="139">
        <v>0</v>
      </c>
      <c r="I198" s="139">
        <v>0</v>
      </c>
      <c r="J198" s="139">
        <v>0</v>
      </c>
      <c r="K198" s="195">
        <v>0</v>
      </c>
      <c r="L198" s="139">
        <v>0</v>
      </c>
      <c r="M198" s="195">
        <v>0</v>
      </c>
    </row>
    <row r="199" spans="1:13">
      <c r="A199" s="196" t="s">
        <v>92</v>
      </c>
      <c r="B199" s="196" t="s">
        <v>102</v>
      </c>
      <c r="C199" s="194" t="s">
        <v>94</v>
      </c>
      <c r="D199" s="196" t="s">
        <v>64</v>
      </c>
      <c r="E199" s="196" t="s">
        <v>100</v>
      </c>
      <c r="F199" s="196" t="s">
        <v>103</v>
      </c>
      <c r="G199" s="196" t="s">
        <v>97</v>
      </c>
      <c r="H199" s="139">
        <v>0</v>
      </c>
      <c r="I199" s="139">
        <v>0</v>
      </c>
      <c r="J199" s="139">
        <v>0</v>
      </c>
      <c r="K199" s="195">
        <v>0</v>
      </c>
      <c r="L199" s="139">
        <v>0</v>
      </c>
      <c r="M199" s="195">
        <v>0</v>
      </c>
    </row>
    <row r="200" spans="1:13">
      <c r="A200" s="196" t="s">
        <v>104</v>
      </c>
      <c r="B200" s="196" t="s">
        <v>105</v>
      </c>
      <c r="C200" s="196" t="s">
        <v>106</v>
      </c>
      <c r="D200" s="196" t="s">
        <v>64</v>
      </c>
      <c r="E200" s="196" t="s">
        <v>100</v>
      </c>
      <c r="F200" s="196" t="s">
        <v>103</v>
      </c>
      <c r="G200" s="196" t="s">
        <v>97</v>
      </c>
      <c r="H200" s="139">
        <v>0</v>
      </c>
      <c r="I200" s="139">
        <v>0</v>
      </c>
      <c r="J200" s="139">
        <v>0</v>
      </c>
      <c r="K200" s="195">
        <v>0</v>
      </c>
      <c r="L200" s="139">
        <v>0</v>
      </c>
      <c r="M200" s="195">
        <v>0</v>
      </c>
    </row>
    <row r="201" spans="1:13">
      <c r="A201" s="196" t="s">
        <v>104</v>
      </c>
      <c r="B201" s="196" t="s">
        <v>107</v>
      </c>
      <c r="C201" s="196" t="s">
        <v>108</v>
      </c>
      <c r="D201" s="196" t="s">
        <v>64</v>
      </c>
      <c r="E201" s="196" t="s">
        <v>109</v>
      </c>
      <c r="F201" s="196" t="s">
        <v>110</v>
      </c>
      <c r="G201" s="196" t="s">
        <v>97</v>
      </c>
      <c r="H201" s="139">
        <v>0</v>
      </c>
      <c r="I201" s="139">
        <v>0</v>
      </c>
      <c r="J201" s="139">
        <v>0</v>
      </c>
      <c r="K201" s="195">
        <v>0</v>
      </c>
      <c r="L201" s="139">
        <v>0</v>
      </c>
      <c r="M201" s="195">
        <v>0</v>
      </c>
    </row>
    <row r="202" spans="1:13">
      <c r="A202" s="196" t="s">
        <v>104</v>
      </c>
      <c r="B202" s="196" t="s">
        <v>111</v>
      </c>
      <c r="C202" s="194" t="s">
        <v>94</v>
      </c>
      <c r="D202" s="196" t="s">
        <v>64</v>
      </c>
      <c r="E202" s="196" t="s">
        <v>112</v>
      </c>
      <c r="F202" s="196" t="s">
        <v>113</v>
      </c>
      <c r="G202" s="196" t="s">
        <v>97</v>
      </c>
      <c r="H202" s="139">
        <v>0</v>
      </c>
      <c r="I202" s="139">
        <v>0</v>
      </c>
      <c r="J202" s="139">
        <v>0</v>
      </c>
      <c r="K202" s="195">
        <v>0</v>
      </c>
      <c r="L202" s="139">
        <v>0</v>
      </c>
      <c r="M202" s="195">
        <v>0</v>
      </c>
    </row>
    <row r="203" spans="1:13">
      <c r="A203" s="196" t="s">
        <v>104</v>
      </c>
      <c r="B203" s="196" t="s">
        <v>114</v>
      </c>
      <c r="C203" s="194" t="s">
        <v>94</v>
      </c>
      <c r="D203" s="196" t="s">
        <v>64</v>
      </c>
      <c r="E203" s="196" t="s">
        <v>100</v>
      </c>
      <c r="F203" s="196" t="s">
        <v>103</v>
      </c>
      <c r="G203" s="196" t="s">
        <v>97</v>
      </c>
      <c r="H203" s="139">
        <v>0</v>
      </c>
      <c r="I203" s="139">
        <v>0</v>
      </c>
      <c r="J203" s="139">
        <v>0</v>
      </c>
      <c r="K203" s="195">
        <v>0</v>
      </c>
      <c r="L203" s="139">
        <v>0</v>
      </c>
      <c r="M203" s="195">
        <v>0</v>
      </c>
    </row>
    <row r="204" spans="1:13">
      <c r="A204" s="196" t="s">
        <v>115</v>
      </c>
      <c r="B204" s="196" t="s">
        <v>116</v>
      </c>
      <c r="C204" s="194" t="s">
        <v>94</v>
      </c>
      <c r="D204" s="196" t="s">
        <v>64</v>
      </c>
      <c r="E204" s="196" t="s">
        <v>109</v>
      </c>
      <c r="F204" s="196" t="s">
        <v>110</v>
      </c>
      <c r="G204" s="196" t="s">
        <v>117</v>
      </c>
      <c r="H204" s="139">
        <v>111111.11111111111</v>
      </c>
      <c r="I204" s="139">
        <v>75000</v>
      </c>
      <c r="J204" s="139">
        <v>25000</v>
      </c>
      <c r="K204" s="195">
        <v>0</v>
      </c>
      <c r="L204" s="139">
        <v>11111.111111111109</v>
      </c>
      <c r="M204" s="195">
        <v>0</v>
      </c>
    </row>
    <row r="205" spans="1:13">
      <c r="A205" s="196"/>
      <c r="B205" s="196"/>
      <c r="C205" s="194"/>
      <c r="D205" s="196" t="s">
        <v>137</v>
      </c>
      <c r="E205" s="162" t="s">
        <v>138</v>
      </c>
      <c r="F205" s="162" t="s">
        <v>139</v>
      </c>
      <c r="G205" s="285" t="s">
        <v>140</v>
      </c>
      <c r="H205" s="139"/>
      <c r="I205" s="139"/>
      <c r="J205" s="139"/>
      <c r="K205" s="195"/>
      <c r="L205" s="139"/>
      <c r="M205" s="195">
        <v>0</v>
      </c>
    </row>
    <row r="206" spans="1:13">
      <c r="A206" s="196"/>
      <c r="B206" s="196"/>
      <c r="C206" s="194"/>
      <c r="D206" s="196" t="s">
        <v>137</v>
      </c>
      <c r="E206" s="162" t="s">
        <v>138</v>
      </c>
      <c r="F206" s="162" t="s">
        <v>139</v>
      </c>
      <c r="G206" s="285" t="s">
        <v>140</v>
      </c>
      <c r="H206" s="139"/>
      <c r="I206" s="139"/>
      <c r="J206" s="139"/>
      <c r="K206" s="195"/>
      <c r="L206" s="139"/>
      <c r="M206" s="195">
        <v>0</v>
      </c>
    </row>
    <row r="207" spans="1:13">
      <c r="A207" s="196"/>
      <c r="B207" s="196"/>
      <c r="C207" s="194"/>
      <c r="D207" s="196" t="s">
        <v>137</v>
      </c>
      <c r="E207" s="162" t="s">
        <v>138</v>
      </c>
      <c r="F207" s="162" t="s">
        <v>139</v>
      </c>
      <c r="G207" s="285" t="s">
        <v>140</v>
      </c>
      <c r="H207" s="139"/>
      <c r="I207" s="139"/>
      <c r="J207" s="139"/>
      <c r="K207" s="195"/>
      <c r="L207" s="139"/>
      <c r="M207" s="195">
        <v>0</v>
      </c>
    </row>
    <row r="210" spans="1:13">
      <c r="A210" s="299">
        <v>2023</v>
      </c>
      <c r="B210" s="192"/>
      <c r="C210" s="193"/>
      <c r="D210" s="193"/>
      <c r="E210" s="193"/>
      <c r="F210" s="193"/>
      <c r="G210" s="193"/>
      <c r="H210" s="193"/>
      <c r="I210" s="193"/>
      <c r="J210" s="193"/>
      <c r="K210" s="193"/>
      <c r="L210" s="193"/>
      <c r="M210" s="193"/>
    </row>
    <row r="211" spans="1:13" ht="12.75" customHeight="1">
      <c r="A211" s="383" t="s">
        <v>76</v>
      </c>
      <c r="B211" s="383" t="s">
        <v>77</v>
      </c>
      <c r="C211" s="383" t="s">
        <v>78</v>
      </c>
      <c r="D211" s="386" t="s">
        <v>79</v>
      </c>
      <c r="E211" s="387"/>
      <c r="F211" s="387"/>
      <c r="G211" s="388"/>
      <c r="H211" s="389" t="s">
        <v>264</v>
      </c>
      <c r="I211" s="390"/>
      <c r="J211" s="390"/>
      <c r="K211" s="390"/>
      <c r="L211" s="391"/>
      <c r="M211" s="383" t="s">
        <v>80</v>
      </c>
    </row>
    <row r="212" spans="1:13" ht="12.75" customHeight="1">
      <c r="A212" s="384"/>
      <c r="B212" s="384"/>
      <c r="C212" s="384"/>
      <c r="D212" s="392" t="s">
        <v>81</v>
      </c>
      <c r="E212" s="380" t="s">
        <v>82</v>
      </c>
      <c r="F212" s="380" t="s">
        <v>83</v>
      </c>
      <c r="G212" s="380" t="s">
        <v>84</v>
      </c>
      <c r="H212" s="380" t="s">
        <v>85</v>
      </c>
      <c r="I212" s="395" t="s">
        <v>86</v>
      </c>
      <c r="J212" s="396"/>
      <c r="K212" s="399" t="s">
        <v>87</v>
      </c>
      <c r="L212" s="400"/>
      <c r="M212" s="384"/>
    </row>
    <row r="213" spans="1:13">
      <c r="A213" s="384"/>
      <c r="B213" s="384"/>
      <c r="C213" s="384"/>
      <c r="D213" s="393"/>
      <c r="E213" s="381"/>
      <c r="F213" s="381"/>
      <c r="G213" s="381"/>
      <c r="H213" s="381"/>
      <c r="I213" s="397"/>
      <c r="J213" s="398"/>
      <c r="K213" s="401"/>
      <c r="L213" s="402"/>
      <c r="M213" s="384"/>
    </row>
    <row r="214" spans="1:13" ht="12.75" customHeight="1">
      <c r="A214" s="384"/>
      <c r="B214" s="384"/>
      <c r="C214" s="384"/>
      <c r="D214" s="393"/>
      <c r="E214" s="381"/>
      <c r="F214" s="381"/>
      <c r="G214" s="381"/>
      <c r="H214" s="381"/>
      <c r="I214" s="380" t="s">
        <v>88</v>
      </c>
      <c r="J214" s="380" t="s">
        <v>89</v>
      </c>
      <c r="K214" s="380" t="s">
        <v>90</v>
      </c>
      <c r="L214" s="380" t="s">
        <v>91</v>
      </c>
      <c r="M214" s="384"/>
    </row>
    <row r="215" spans="1:13">
      <c r="A215" s="384"/>
      <c r="B215" s="384"/>
      <c r="C215" s="384"/>
      <c r="D215" s="393"/>
      <c r="E215" s="381"/>
      <c r="F215" s="381"/>
      <c r="G215" s="381"/>
      <c r="H215" s="381"/>
      <c r="I215" s="381"/>
      <c r="J215" s="381"/>
      <c r="K215" s="381"/>
      <c r="L215" s="381"/>
      <c r="M215" s="384"/>
    </row>
    <row r="216" spans="1:13">
      <c r="A216" s="385"/>
      <c r="B216" s="385"/>
      <c r="C216" s="385"/>
      <c r="D216" s="394"/>
      <c r="E216" s="382"/>
      <c r="F216" s="382"/>
      <c r="G216" s="382"/>
      <c r="H216" s="382"/>
      <c r="I216" s="382"/>
      <c r="J216" s="382"/>
      <c r="K216" s="382"/>
      <c r="L216" s="382"/>
      <c r="M216" s="385"/>
    </row>
    <row r="217" spans="1:13">
      <c r="A217" s="135" t="s">
        <v>130</v>
      </c>
      <c r="B217" s="135" t="s">
        <v>131</v>
      </c>
      <c r="C217" s="194" t="s">
        <v>94</v>
      </c>
      <c r="D217" s="187" t="s">
        <v>1</v>
      </c>
      <c r="E217" s="187" t="s">
        <v>125</v>
      </c>
      <c r="F217" s="187" t="s">
        <v>126</v>
      </c>
      <c r="G217" s="187" t="s">
        <v>127</v>
      </c>
      <c r="H217" s="138">
        <v>0</v>
      </c>
      <c r="I217" s="139">
        <v>0</v>
      </c>
      <c r="J217" s="139">
        <v>0</v>
      </c>
      <c r="K217" s="195">
        <v>0</v>
      </c>
      <c r="L217" s="139">
        <v>0</v>
      </c>
      <c r="M217" s="195">
        <v>0</v>
      </c>
    </row>
    <row r="218" spans="1:13">
      <c r="A218" s="135" t="s">
        <v>132</v>
      </c>
      <c r="B218" s="135" t="s">
        <v>133</v>
      </c>
      <c r="C218" s="194" t="s">
        <v>94</v>
      </c>
      <c r="D218" s="187" t="s">
        <v>1</v>
      </c>
      <c r="E218" s="187" t="s">
        <v>125</v>
      </c>
      <c r="F218" s="187" t="s">
        <v>126</v>
      </c>
      <c r="G218" s="187" t="s">
        <v>127</v>
      </c>
      <c r="H218" s="138">
        <v>0</v>
      </c>
      <c r="I218" s="139">
        <v>0</v>
      </c>
      <c r="J218" s="139">
        <v>0</v>
      </c>
      <c r="K218" s="195">
        <v>0</v>
      </c>
      <c r="L218" s="139">
        <v>0</v>
      </c>
      <c r="M218" s="195">
        <v>0</v>
      </c>
    </row>
    <row r="219" spans="1:13">
      <c r="A219" s="135" t="s">
        <v>132</v>
      </c>
      <c r="B219" s="135" t="s">
        <v>134</v>
      </c>
      <c r="C219" s="194" t="s">
        <v>94</v>
      </c>
      <c r="D219" s="187" t="s">
        <v>1</v>
      </c>
      <c r="E219" s="187" t="s">
        <v>125</v>
      </c>
      <c r="F219" s="187" t="s">
        <v>126</v>
      </c>
      <c r="G219" s="187" t="s">
        <v>127</v>
      </c>
      <c r="H219" s="139">
        <v>0</v>
      </c>
      <c r="I219" s="139">
        <v>0</v>
      </c>
      <c r="J219" s="139">
        <v>0</v>
      </c>
      <c r="K219" s="195">
        <v>0</v>
      </c>
      <c r="L219" s="139">
        <v>0</v>
      </c>
      <c r="M219" s="195">
        <v>0</v>
      </c>
    </row>
    <row r="220" spans="1:13">
      <c r="A220" s="135" t="s">
        <v>132</v>
      </c>
      <c r="B220" s="135" t="s">
        <v>135</v>
      </c>
      <c r="C220" s="194" t="s">
        <v>94</v>
      </c>
      <c r="D220" s="187" t="s">
        <v>1</v>
      </c>
      <c r="E220" s="187" t="s">
        <v>125</v>
      </c>
      <c r="F220" s="187" t="s">
        <v>126</v>
      </c>
      <c r="G220" s="187" t="s">
        <v>127</v>
      </c>
      <c r="H220" s="139">
        <v>0</v>
      </c>
      <c r="I220" s="139">
        <v>0</v>
      </c>
      <c r="J220" s="139">
        <v>0</v>
      </c>
      <c r="K220" s="195">
        <v>0</v>
      </c>
      <c r="L220" s="139">
        <v>0</v>
      </c>
      <c r="M220" s="195">
        <v>0</v>
      </c>
    </row>
    <row r="221" spans="1:13">
      <c r="A221" s="135" t="s">
        <v>132</v>
      </c>
      <c r="B221" s="135" t="s">
        <v>136</v>
      </c>
      <c r="C221" s="194" t="s">
        <v>94</v>
      </c>
      <c r="D221" s="187" t="s">
        <v>1</v>
      </c>
      <c r="E221" s="187" t="s">
        <v>125</v>
      </c>
      <c r="F221" s="187" t="s">
        <v>126</v>
      </c>
      <c r="G221" s="187" t="s">
        <v>127</v>
      </c>
      <c r="H221" s="139">
        <v>0</v>
      </c>
      <c r="I221" s="139">
        <v>0</v>
      </c>
      <c r="J221" s="139">
        <v>0</v>
      </c>
      <c r="K221" s="195">
        <v>0</v>
      </c>
      <c r="L221" s="139">
        <v>0</v>
      </c>
      <c r="M221" s="195">
        <v>0</v>
      </c>
    </row>
    <row r="222" spans="1:13">
      <c r="A222" s="196" t="s">
        <v>92</v>
      </c>
      <c r="B222" s="196" t="s">
        <v>93</v>
      </c>
      <c r="C222" s="194" t="s">
        <v>94</v>
      </c>
      <c r="D222" s="196" t="s">
        <v>64</v>
      </c>
      <c r="E222" s="196" t="s">
        <v>95</v>
      </c>
      <c r="F222" s="196" t="s">
        <v>96</v>
      </c>
      <c r="G222" s="196" t="s">
        <v>97</v>
      </c>
      <c r="H222" s="139">
        <v>0</v>
      </c>
      <c r="I222" s="139">
        <v>0</v>
      </c>
      <c r="J222" s="139">
        <v>0</v>
      </c>
      <c r="K222" s="195">
        <v>0</v>
      </c>
      <c r="L222" s="139">
        <v>0</v>
      </c>
      <c r="M222" s="195">
        <v>0</v>
      </c>
    </row>
    <row r="223" spans="1:13">
      <c r="A223" s="196" t="s">
        <v>92</v>
      </c>
      <c r="B223" s="196" t="s">
        <v>98</v>
      </c>
      <c r="C223" s="194" t="s">
        <v>94</v>
      </c>
      <c r="D223" s="196" t="s">
        <v>64</v>
      </c>
      <c r="E223" s="196" t="s">
        <v>95</v>
      </c>
      <c r="F223" s="196" t="s">
        <v>96</v>
      </c>
      <c r="G223" s="196" t="s">
        <v>97</v>
      </c>
      <c r="H223" s="139">
        <v>0</v>
      </c>
      <c r="I223" s="139">
        <v>0</v>
      </c>
      <c r="J223" s="139">
        <v>0</v>
      </c>
      <c r="K223" s="195">
        <v>0</v>
      </c>
      <c r="L223" s="139">
        <v>0</v>
      </c>
      <c r="M223" s="195">
        <v>0</v>
      </c>
    </row>
    <row r="224" spans="1:13">
      <c r="A224" s="196" t="s">
        <v>92</v>
      </c>
      <c r="B224" s="196" t="s">
        <v>99</v>
      </c>
      <c r="C224" s="194" t="s">
        <v>94</v>
      </c>
      <c r="D224" s="196" t="s">
        <v>64</v>
      </c>
      <c r="E224" s="196" t="s">
        <v>100</v>
      </c>
      <c r="F224" s="196" t="s">
        <v>101</v>
      </c>
      <c r="G224" s="196" t="s">
        <v>97</v>
      </c>
      <c r="H224" s="139">
        <v>0</v>
      </c>
      <c r="I224" s="139">
        <v>0</v>
      </c>
      <c r="J224" s="139">
        <v>0</v>
      </c>
      <c r="K224" s="195">
        <v>0</v>
      </c>
      <c r="L224" s="139">
        <v>0</v>
      </c>
      <c r="M224" s="195">
        <v>0</v>
      </c>
    </row>
    <row r="225" spans="1:13">
      <c r="A225" s="196" t="s">
        <v>92</v>
      </c>
      <c r="B225" s="196" t="s">
        <v>102</v>
      </c>
      <c r="C225" s="194" t="s">
        <v>94</v>
      </c>
      <c r="D225" s="196" t="s">
        <v>64</v>
      </c>
      <c r="E225" s="196" t="s">
        <v>100</v>
      </c>
      <c r="F225" s="196" t="s">
        <v>103</v>
      </c>
      <c r="G225" s="196" t="s">
        <v>97</v>
      </c>
      <c r="H225" s="139">
        <v>0</v>
      </c>
      <c r="I225" s="139">
        <v>0</v>
      </c>
      <c r="J225" s="139">
        <v>0</v>
      </c>
      <c r="K225" s="195">
        <v>0</v>
      </c>
      <c r="L225" s="139">
        <v>0</v>
      </c>
      <c r="M225" s="195">
        <v>0</v>
      </c>
    </row>
    <row r="226" spans="1:13">
      <c r="A226" s="196" t="s">
        <v>104</v>
      </c>
      <c r="B226" s="196" t="s">
        <v>105</v>
      </c>
      <c r="C226" s="196" t="s">
        <v>106</v>
      </c>
      <c r="D226" s="196" t="s">
        <v>64</v>
      </c>
      <c r="E226" s="196" t="s">
        <v>100</v>
      </c>
      <c r="F226" s="196" t="s">
        <v>103</v>
      </c>
      <c r="G226" s="196" t="s">
        <v>97</v>
      </c>
      <c r="H226" s="139">
        <v>0</v>
      </c>
      <c r="I226" s="139">
        <v>0</v>
      </c>
      <c r="J226" s="139">
        <v>0</v>
      </c>
      <c r="K226" s="195">
        <v>0</v>
      </c>
      <c r="L226" s="139">
        <v>0</v>
      </c>
      <c r="M226" s="195">
        <v>0</v>
      </c>
    </row>
    <row r="227" spans="1:13">
      <c r="A227" s="196" t="s">
        <v>104</v>
      </c>
      <c r="B227" s="196" t="s">
        <v>107</v>
      </c>
      <c r="C227" s="196" t="s">
        <v>108</v>
      </c>
      <c r="D227" s="196" t="s">
        <v>64</v>
      </c>
      <c r="E227" s="196" t="s">
        <v>109</v>
      </c>
      <c r="F227" s="196" t="s">
        <v>110</v>
      </c>
      <c r="G227" s="196" t="s">
        <v>97</v>
      </c>
      <c r="H227" s="139">
        <v>0</v>
      </c>
      <c r="I227" s="139">
        <v>0</v>
      </c>
      <c r="J227" s="139">
        <v>0</v>
      </c>
      <c r="K227" s="195">
        <v>0</v>
      </c>
      <c r="L227" s="139">
        <v>0</v>
      </c>
      <c r="M227" s="195">
        <v>0</v>
      </c>
    </row>
    <row r="228" spans="1:13">
      <c r="A228" s="196" t="s">
        <v>104</v>
      </c>
      <c r="B228" s="196" t="s">
        <v>111</v>
      </c>
      <c r="C228" s="194" t="s">
        <v>94</v>
      </c>
      <c r="D228" s="196" t="s">
        <v>64</v>
      </c>
      <c r="E228" s="196" t="s">
        <v>112</v>
      </c>
      <c r="F228" s="196" t="s">
        <v>113</v>
      </c>
      <c r="G228" s="196" t="s">
        <v>97</v>
      </c>
      <c r="H228" s="139">
        <v>0</v>
      </c>
      <c r="I228" s="139">
        <v>0</v>
      </c>
      <c r="J228" s="139">
        <v>0</v>
      </c>
      <c r="K228" s="195">
        <v>0</v>
      </c>
      <c r="L228" s="139">
        <v>0</v>
      </c>
      <c r="M228" s="195">
        <v>0</v>
      </c>
    </row>
    <row r="229" spans="1:13">
      <c r="A229" s="196" t="s">
        <v>104</v>
      </c>
      <c r="B229" s="196" t="s">
        <v>114</v>
      </c>
      <c r="C229" s="194" t="s">
        <v>94</v>
      </c>
      <c r="D229" s="196" t="s">
        <v>64</v>
      </c>
      <c r="E229" s="196" t="s">
        <v>100</v>
      </c>
      <c r="F229" s="196" t="s">
        <v>103</v>
      </c>
      <c r="G229" s="196" t="s">
        <v>97</v>
      </c>
      <c r="H229" s="139">
        <v>0</v>
      </c>
      <c r="I229" s="139">
        <v>0</v>
      </c>
      <c r="J229" s="139">
        <v>0</v>
      </c>
      <c r="K229" s="195">
        <v>0</v>
      </c>
      <c r="L229" s="139">
        <v>0</v>
      </c>
      <c r="M229" s="195">
        <v>0</v>
      </c>
    </row>
    <row r="230" spans="1:13">
      <c r="A230" s="196" t="s">
        <v>115</v>
      </c>
      <c r="B230" s="196" t="s">
        <v>116</v>
      </c>
      <c r="C230" s="194" t="s">
        <v>94</v>
      </c>
      <c r="D230" s="196" t="s">
        <v>64</v>
      </c>
      <c r="E230" s="196" t="s">
        <v>109</v>
      </c>
      <c r="F230" s="196" t="s">
        <v>110</v>
      </c>
      <c r="G230" s="196" t="s">
        <v>117</v>
      </c>
      <c r="H230" s="139">
        <v>81884.444444444438</v>
      </c>
      <c r="I230" s="139">
        <v>55272</v>
      </c>
      <c r="J230" s="139">
        <v>18424</v>
      </c>
      <c r="K230" s="195">
        <v>0</v>
      </c>
      <c r="L230" s="139">
        <v>8188.444444444438</v>
      </c>
      <c r="M230" s="195">
        <v>0</v>
      </c>
    </row>
    <row r="231" spans="1:13">
      <c r="A231" s="196"/>
      <c r="B231" s="196"/>
      <c r="C231" s="194"/>
      <c r="D231" s="196" t="s">
        <v>137</v>
      </c>
      <c r="E231" s="162" t="s">
        <v>138</v>
      </c>
      <c r="F231" s="162" t="s">
        <v>139</v>
      </c>
      <c r="G231" s="285" t="s">
        <v>140</v>
      </c>
      <c r="H231" s="139"/>
      <c r="I231" s="139"/>
      <c r="J231" s="139"/>
      <c r="K231" s="195"/>
      <c r="L231" s="139"/>
      <c r="M231" s="195">
        <v>0</v>
      </c>
    </row>
    <row r="232" spans="1:13">
      <c r="A232" s="196"/>
      <c r="B232" s="196"/>
      <c r="C232" s="194"/>
      <c r="D232" s="196" t="s">
        <v>137</v>
      </c>
      <c r="E232" s="162" t="s">
        <v>138</v>
      </c>
      <c r="F232" s="162" t="s">
        <v>139</v>
      </c>
      <c r="G232" s="285" t="s">
        <v>140</v>
      </c>
      <c r="H232" s="139"/>
      <c r="I232" s="139"/>
      <c r="J232" s="139"/>
      <c r="K232" s="195"/>
      <c r="L232" s="139"/>
      <c r="M232" s="195">
        <v>0</v>
      </c>
    </row>
    <row r="233" spans="1:13">
      <c r="A233" s="196"/>
      <c r="B233" s="196"/>
      <c r="C233" s="194"/>
      <c r="D233" s="196" t="s">
        <v>137</v>
      </c>
      <c r="E233" s="162" t="s">
        <v>138</v>
      </c>
      <c r="F233" s="162" t="s">
        <v>139</v>
      </c>
      <c r="G233" s="285" t="s">
        <v>140</v>
      </c>
      <c r="H233" s="139"/>
      <c r="I233" s="139"/>
      <c r="J233" s="139"/>
      <c r="K233" s="195"/>
      <c r="L233" s="139"/>
      <c r="M233" s="195">
        <v>0</v>
      </c>
    </row>
  </sheetData>
  <mergeCells count="154">
    <mergeCell ref="I4:J5"/>
    <mergeCell ref="K4:L5"/>
    <mergeCell ref="I6:I8"/>
    <mergeCell ref="J6:J8"/>
    <mergeCell ref="K6:K8"/>
    <mergeCell ref="L6:L8"/>
    <mergeCell ref="A1:M1"/>
    <mergeCell ref="H3:L3"/>
    <mergeCell ref="M3:M8"/>
    <mergeCell ref="D4:D8"/>
    <mergeCell ref="E4:E8"/>
    <mergeCell ref="C3:C8"/>
    <mergeCell ref="F4:F8"/>
    <mergeCell ref="G4:G8"/>
    <mergeCell ref="H4:H8"/>
    <mergeCell ref="B3:B8"/>
    <mergeCell ref="A3:A8"/>
    <mergeCell ref="D3:G3"/>
    <mergeCell ref="A81:A86"/>
    <mergeCell ref="B81:B86"/>
    <mergeCell ref="A159:A164"/>
    <mergeCell ref="B159:B164"/>
    <mergeCell ref="H29:L29"/>
    <mergeCell ref="M29:M34"/>
    <mergeCell ref="H30:H34"/>
    <mergeCell ref="I30:J31"/>
    <mergeCell ref="K160:L161"/>
    <mergeCell ref="K110:K112"/>
    <mergeCell ref="H56:H60"/>
    <mergeCell ref="I32:I34"/>
    <mergeCell ref="J32:J34"/>
    <mergeCell ref="K32:K34"/>
    <mergeCell ref="L32:L34"/>
    <mergeCell ref="K30:L31"/>
    <mergeCell ref="A29:A34"/>
    <mergeCell ref="B29:B34"/>
    <mergeCell ref="C29:C34"/>
    <mergeCell ref="D29:G29"/>
    <mergeCell ref="D30:D34"/>
    <mergeCell ref="E30:E34"/>
    <mergeCell ref="F30:F34"/>
    <mergeCell ref="G30:G34"/>
    <mergeCell ref="A55:A60"/>
    <mergeCell ref="B55:B60"/>
    <mergeCell ref="C55:C60"/>
    <mergeCell ref="D55:G55"/>
    <mergeCell ref="H55:L55"/>
    <mergeCell ref="M55:M60"/>
    <mergeCell ref="D56:D60"/>
    <mergeCell ref="E56:E60"/>
    <mergeCell ref="F56:F60"/>
    <mergeCell ref="G56:G60"/>
    <mergeCell ref="I56:J57"/>
    <mergeCell ref="K56:L57"/>
    <mergeCell ref="I58:I60"/>
    <mergeCell ref="J58:J60"/>
    <mergeCell ref="K58:K60"/>
    <mergeCell ref="L58:L60"/>
    <mergeCell ref="K82:L83"/>
    <mergeCell ref="I84:I86"/>
    <mergeCell ref="J84:J86"/>
    <mergeCell ref="K84:K86"/>
    <mergeCell ref="L84:L86"/>
    <mergeCell ref="C81:C86"/>
    <mergeCell ref="D81:G81"/>
    <mergeCell ref="H81:L81"/>
    <mergeCell ref="L110:L112"/>
    <mergeCell ref="M81:M86"/>
    <mergeCell ref="D82:D86"/>
    <mergeCell ref="E82:E86"/>
    <mergeCell ref="F82:F86"/>
    <mergeCell ref="G82:G86"/>
    <mergeCell ref="H82:H86"/>
    <mergeCell ref="I82:J83"/>
    <mergeCell ref="A133:A138"/>
    <mergeCell ref="B133:B138"/>
    <mergeCell ref="C133:C138"/>
    <mergeCell ref="D133:G133"/>
    <mergeCell ref="H133:L133"/>
    <mergeCell ref="K136:K138"/>
    <mergeCell ref="L136:L138"/>
    <mergeCell ref="M107:M112"/>
    <mergeCell ref="D108:D112"/>
    <mergeCell ref="E108:E112"/>
    <mergeCell ref="F108:F112"/>
    <mergeCell ref="G108:G112"/>
    <mergeCell ref="H108:H112"/>
    <mergeCell ref="I108:J109"/>
    <mergeCell ref="K108:L109"/>
    <mergeCell ref="I110:I112"/>
    <mergeCell ref="J110:J112"/>
    <mergeCell ref="A107:A112"/>
    <mergeCell ref="B107:B112"/>
    <mergeCell ref="C107:C112"/>
    <mergeCell ref="D107:G107"/>
    <mergeCell ref="H107:L107"/>
    <mergeCell ref="M133:M138"/>
    <mergeCell ref="D134:D138"/>
    <mergeCell ref="E134:E138"/>
    <mergeCell ref="F134:F138"/>
    <mergeCell ref="G134:G138"/>
    <mergeCell ref="H134:H138"/>
    <mergeCell ref="I134:J135"/>
    <mergeCell ref="K134:L135"/>
    <mergeCell ref="I136:I138"/>
    <mergeCell ref="J136:J138"/>
    <mergeCell ref="C159:C164"/>
    <mergeCell ref="D159:G159"/>
    <mergeCell ref="H159:L159"/>
    <mergeCell ref="L188:L190"/>
    <mergeCell ref="M159:M164"/>
    <mergeCell ref="D160:D164"/>
    <mergeCell ref="E160:E164"/>
    <mergeCell ref="F160:F164"/>
    <mergeCell ref="G160:G164"/>
    <mergeCell ref="H160:H164"/>
    <mergeCell ref="I160:J161"/>
    <mergeCell ref="I162:I164"/>
    <mergeCell ref="J162:J164"/>
    <mergeCell ref="K162:K164"/>
    <mergeCell ref="L162:L164"/>
    <mergeCell ref="M211:M216"/>
    <mergeCell ref="D212:D216"/>
    <mergeCell ref="E212:E216"/>
    <mergeCell ref="F212:F216"/>
    <mergeCell ref="G212:G216"/>
    <mergeCell ref="H212:H216"/>
    <mergeCell ref="I212:J213"/>
    <mergeCell ref="A185:A190"/>
    <mergeCell ref="B185:B190"/>
    <mergeCell ref="C185:C190"/>
    <mergeCell ref="D185:G185"/>
    <mergeCell ref="H185:L185"/>
    <mergeCell ref="K188:K190"/>
    <mergeCell ref="M185:M190"/>
    <mergeCell ref="D186:D190"/>
    <mergeCell ref="E186:E190"/>
    <mergeCell ref="F186:F190"/>
    <mergeCell ref="G186:G190"/>
    <mergeCell ref="H186:H190"/>
    <mergeCell ref="I186:J187"/>
    <mergeCell ref="K186:L187"/>
    <mergeCell ref="I188:I190"/>
    <mergeCell ref="J188:J190"/>
    <mergeCell ref="K212:L213"/>
    <mergeCell ref="I214:I216"/>
    <mergeCell ref="J214:J216"/>
    <mergeCell ref="A211:A216"/>
    <mergeCell ref="B211:B216"/>
    <mergeCell ref="C211:C216"/>
    <mergeCell ref="D211:G211"/>
    <mergeCell ref="H211:L211"/>
    <mergeCell ref="K214:K216"/>
    <mergeCell ref="L214:L216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workbookViewId="0">
      <selection activeCell="E118" sqref="E118"/>
    </sheetView>
  </sheetViews>
  <sheetFormatPr defaultRowHeight="12.75"/>
  <cols>
    <col min="1" max="6" width="12.28515625" style="2" customWidth="1"/>
    <col min="7" max="7" width="16" style="2" customWidth="1"/>
    <col min="8" max="9" width="12.28515625" style="2" customWidth="1"/>
    <col min="10" max="10" width="16" style="2" customWidth="1"/>
    <col min="11" max="11" width="12.28515625" style="2" customWidth="1"/>
    <col min="12" max="1024" width="10.28515625" style="2" customWidth="1"/>
    <col min="1025" max="16384" width="9.140625" style="2"/>
  </cols>
  <sheetData>
    <row r="1" spans="1:11" s="145" customFormat="1" ht="15.75">
      <c r="A1" s="422" t="s">
        <v>118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</row>
    <row r="2" spans="1:11">
      <c r="A2" s="423" t="s">
        <v>28</v>
      </c>
      <c r="B2" s="423"/>
    </row>
    <row r="3" spans="1:11" ht="14.25" customHeight="1">
      <c r="A3" s="408" t="s">
        <v>119</v>
      </c>
      <c r="B3" s="408" t="s">
        <v>120</v>
      </c>
      <c r="C3" s="408" t="s">
        <v>83</v>
      </c>
      <c r="D3" s="408" t="s">
        <v>121</v>
      </c>
      <c r="E3" s="411" t="s">
        <v>122</v>
      </c>
      <c r="F3" s="412"/>
      <c r="G3" s="412"/>
      <c r="H3" s="412"/>
      <c r="I3" s="413"/>
      <c r="J3" s="408" t="s">
        <v>80</v>
      </c>
    </row>
    <row r="4" spans="1:11" ht="14.25" customHeight="1">
      <c r="A4" s="409"/>
      <c r="B4" s="409"/>
      <c r="C4" s="409"/>
      <c r="D4" s="409"/>
      <c r="E4" s="404" t="s">
        <v>123</v>
      </c>
      <c r="F4" s="414" t="s">
        <v>86</v>
      </c>
      <c r="G4" s="415"/>
      <c r="H4" s="418" t="s">
        <v>87</v>
      </c>
      <c r="I4" s="419"/>
      <c r="J4" s="409"/>
    </row>
    <row r="5" spans="1:11">
      <c r="A5" s="409"/>
      <c r="B5" s="409"/>
      <c r="C5" s="409"/>
      <c r="D5" s="409"/>
      <c r="E5" s="405"/>
      <c r="F5" s="416"/>
      <c r="G5" s="417"/>
      <c r="H5" s="420"/>
      <c r="I5" s="421"/>
      <c r="J5" s="409"/>
    </row>
    <row r="6" spans="1:11" ht="14.25" customHeight="1">
      <c r="A6" s="409"/>
      <c r="B6" s="409"/>
      <c r="C6" s="409"/>
      <c r="D6" s="409"/>
      <c r="E6" s="405"/>
      <c r="F6" s="404" t="s">
        <v>88</v>
      </c>
      <c r="G6" s="404" t="s">
        <v>89</v>
      </c>
      <c r="H6" s="404" t="s">
        <v>90</v>
      </c>
      <c r="I6" s="404" t="s">
        <v>91</v>
      </c>
      <c r="J6" s="409"/>
    </row>
    <row r="7" spans="1:11">
      <c r="A7" s="409"/>
      <c r="B7" s="409"/>
      <c r="C7" s="409"/>
      <c r="D7" s="409"/>
      <c r="E7" s="405"/>
      <c r="F7" s="405"/>
      <c r="G7" s="405"/>
      <c r="H7" s="405"/>
      <c r="I7" s="405"/>
      <c r="J7" s="409"/>
    </row>
    <row r="8" spans="1:11">
      <c r="A8" s="410"/>
      <c r="B8" s="424"/>
      <c r="C8" s="424"/>
      <c r="D8" s="424"/>
      <c r="E8" s="406"/>
      <c r="F8" s="406"/>
      <c r="G8" s="406"/>
      <c r="H8" s="406"/>
      <c r="I8" s="406"/>
      <c r="J8" s="424"/>
    </row>
    <row r="9" spans="1:11">
      <c r="A9" s="154" t="s">
        <v>1</v>
      </c>
      <c r="B9" s="155" t="s">
        <v>125</v>
      </c>
      <c r="C9" s="155" t="s">
        <v>126</v>
      </c>
      <c r="D9" s="156" t="s">
        <v>127</v>
      </c>
      <c r="E9" s="157">
        <v>41344790</v>
      </c>
      <c r="F9" s="157">
        <v>39277550.5</v>
      </c>
      <c r="G9" s="157">
        <v>0</v>
      </c>
      <c r="H9" s="157">
        <v>1959739.5</v>
      </c>
      <c r="I9" s="157">
        <v>107500</v>
      </c>
      <c r="J9" s="157">
        <v>0</v>
      </c>
    </row>
    <row r="10" spans="1:11">
      <c r="A10" s="158" t="s">
        <v>124</v>
      </c>
      <c r="B10" s="155" t="s">
        <v>338</v>
      </c>
      <c r="C10" s="155" t="s">
        <v>176</v>
      </c>
      <c r="D10" s="159" t="s">
        <v>97</v>
      </c>
      <c r="E10" s="206">
        <v>26850905.694444444</v>
      </c>
      <c r="F10" s="139">
        <v>12476376.75</v>
      </c>
      <c r="G10" s="139">
        <v>4158792.25</v>
      </c>
      <c r="H10" s="157">
        <v>2021292.25</v>
      </c>
      <c r="I10" s="139">
        <v>8194444.444444444</v>
      </c>
      <c r="J10" s="157">
        <v>0</v>
      </c>
    </row>
    <row r="11" spans="1:11">
      <c r="A11" s="160" t="s">
        <v>124</v>
      </c>
      <c r="B11" s="155" t="s">
        <v>338</v>
      </c>
      <c r="C11" s="155" t="s">
        <v>176</v>
      </c>
      <c r="D11" s="161" t="s">
        <v>117</v>
      </c>
      <c r="E11" s="206">
        <v>881884.4444444445</v>
      </c>
      <c r="F11" s="139">
        <v>595272</v>
      </c>
      <c r="G11" s="139">
        <v>198424</v>
      </c>
      <c r="H11" s="157">
        <v>0</v>
      </c>
      <c r="I11" s="139">
        <v>88188.444444444496</v>
      </c>
      <c r="J11" s="157">
        <v>0</v>
      </c>
    </row>
    <row r="12" spans="1:11">
      <c r="A12" s="162" t="s">
        <v>137</v>
      </c>
      <c r="B12" s="155" t="s">
        <v>138</v>
      </c>
      <c r="C12" s="155" t="s">
        <v>139</v>
      </c>
      <c r="D12" s="156" t="s">
        <v>140</v>
      </c>
      <c r="E12" s="139"/>
      <c r="F12" s="139"/>
      <c r="G12" s="139"/>
      <c r="H12" s="157"/>
      <c r="I12" s="139"/>
      <c r="J12" s="157">
        <v>0</v>
      </c>
    </row>
    <row r="13" spans="1:11">
      <c r="A13" s="163"/>
      <c r="B13" s="163"/>
      <c r="C13" s="163"/>
      <c r="D13" s="164"/>
      <c r="E13" s="165"/>
      <c r="F13" s="165"/>
      <c r="G13" s="165"/>
      <c r="H13" s="165"/>
      <c r="I13" s="165"/>
      <c r="J13" s="165"/>
    </row>
    <row r="14" spans="1:11">
      <c r="A14" s="163"/>
      <c r="B14" s="163"/>
      <c r="C14" s="163"/>
      <c r="D14" s="164"/>
      <c r="E14" s="165"/>
      <c r="F14" s="165"/>
      <c r="G14" s="165"/>
      <c r="H14" s="165"/>
      <c r="I14" s="165"/>
      <c r="J14" s="165"/>
    </row>
    <row r="15" spans="1:11">
      <c r="A15" s="407">
        <v>2016</v>
      </c>
      <c r="B15" s="407"/>
    </row>
    <row r="16" spans="1:11">
      <c r="A16" s="408" t="s">
        <v>119</v>
      </c>
      <c r="B16" s="408" t="s">
        <v>120</v>
      </c>
      <c r="C16" s="408" t="s">
        <v>83</v>
      </c>
      <c r="D16" s="408" t="s">
        <v>121</v>
      </c>
      <c r="E16" s="411" t="s">
        <v>122</v>
      </c>
      <c r="F16" s="412"/>
      <c r="G16" s="412"/>
      <c r="H16" s="412"/>
      <c r="I16" s="413"/>
      <c r="J16" s="408" t="s">
        <v>80</v>
      </c>
    </row>
    <row r="17" spans="1:10" ht="14.25" customHeight="1">
      <c r="A17" s="409"/>
      <c r="B17" s="409"/>
      <c r="C17" s="409"/>
      <c r="D17" s="409"/>
      <c r="E17" s="404" t="s">
        <v>123</v>
      </c>
      <c r="F17" s="414" t="s">
        <v>86</v>
      </c>
      <c r="G17" s="415"/>
      <c r="H17" s="418" t="s">
        <v>87</v>
      </c>
      <c r="I17" s="419"/>
      <c r="J17" s="409"/>
    </row>
    <row r="18" spans="1:10" ht="14.25" customHeight="1">
      <c r="A18" s="409"/>
      <c r="B18" s="409"/>
      <c r="C18" s="409"/>
      <c r="D18" s="409"/>
      <c r="E18" s="405"/>
      <c r="F18" s="416"/>
      <c r="G18" s="417"/>
      <c r="H18" s="420"/>
      <c r="I18" s="421"/>
      <c r="J18" s="409"/>
    </row>
    <row r="19" spans="1:10">
      <c r="A19" s="409"/>
      <c r="B19" s="409"/>
      <c r="C19" s="409"/>
      <c r="D19" s="409"/>
      <c r="E19" s="405"/>
      <c r="F19" s="404" t="s">
        <v>88</v>
      </c>
      <c r="G19" s="404" t="s">
        <v>89</v>
      </c>
      <c r="H19" s="404" t="s">
        <v>90</v>
      </c>
      <c r="I19" s="404" t="s">
        <v>91</v>
      </c>
      <c r="J19" s="409"/>
    </row>
    <row r="20" spans="1:10" ht="14.25" customHeight="1">
      <c r="A20" s="409"/>
      <c r="B20" s="409"/>
      <c r="C20" s="409"/>
      <c r="D20" s="409"/>
      <c r="E20" s="405"/>
      <c r="F20" s="405"/>
      <c r="G20" s="405"/>
      <c r="H20" s="405"/>
      <c r="I20" s="405"/>
      <c r="J20" s="409"/>
    </row>
    <row r="21" spans="1:10">
      <c r="A21" s="410"/>
      <c r="B21" s="409"/>
      <c r="C21" s="409"/>
      <c r="D21" s="409"/>
      <c r="E21" s="405"/>
      <c r="F21" s="405"/>
      <c r="G21" s="406"/>
      <c r="H21" s="406"/>
      <c r="I21" s="406"/>
      <c r="J21" s="409"/>
    </row>
    <row r="22" spans="1:10">
      <c r="A22" s="154" t="s">
        <v>1</v>
      </c>
      <c r="B22" s="155" t="s">
        <v>125</v>
      </c>
      <c r="C22" s="155" t="s">
        <v>126</v>
      </c>
      <c r="D22" s="156" t="s">
        <v>127</v>
      </c>
      <c r="E22" s="166">
        <v>0</v>
      </c>
      <c r="F22" s="166">
        <v>0</v>
      </c>
      <c r="G22" s="166">
        <v>0</v>
      </c>
      <c r="H22" s="166">
        <v>0</v>
      </c>
      <c r="I22" s="166">
        <v>0</v>
      </c>
      <c r="J22" s="166">
        <v>0</v>
      </c>
    </row>
    <row r="23" spans="1:10">
      <c r="A23" s="158" t="s">
        <v>124</v>
      </c>
      <c r="B23" s="155" t="s">
        <v>338</v>
      </c>
      <c r="C23" s="155" t="s">
        <v>176</v>
      </c>
      <c r="D23" s="159" t="s">
        <v>97</v>
      </c>
      <c r="E23" s="166">
        <v>0</v>
      </c>
      <c r="F23" s="166">
        <v>0</v>
      </c>
      <c r="G23" s="166">
        <v>0</v>
      </c>
      <c r="H23" s="166">
        <v>0</v>
      </c>
      <c r="I23" s="166">
        <v>0</v>
      </c>
      <c r="J23" s="166">
        <v>0</v>
      </c>
    </row>
    <row r="24" spans="1:10">
      <c r="A24" s="160" t="s">
        <v>124</v>
      </c>
      <c r="B24" s="155" t="s">
        <v>338</v>
      </c>
      <c r="C24" s="155" t="s">
        <v>176</v>
      </c>
      <c r="D24" s="161" t="s">
        <v>117</v>
      </c>
      <c r="E24" s="166">
        <v>0</v>
      </c>
      <c r="F24" s="166">
        <v>0</v>
      </c>
      <c r="G24" s="166">
        <v>0</v>
      </c>
      <c r="H24" s="166">
        <v>0</v>
      </c>
      <c r="I24" s="166">
        <v>0</v>
      </c>
      <c r="J24" s="166">
        <v>0</v>
      </c>
    </row>
    <row r="25" spans="1:10">
      <c r="A25" s="162" t="s">
        <v>137</v>
      </c>
      <c r="B25" s="155" t="s">
        <v>138</v>
      </c>
      <c r="C25" s="155" t="s">
        <v>139</v>
      </c>
      <c r="D25" s="156" t="s">
        <v>140</v>
      </c>
      <c r="E25" s="166">
        <v>0</v>
      </c>
      <c r="F25" s="166">
        <v>0</v>
      </c>
      <c r="G25" s="166">
        <v>0</v>
      </c>
      <c r="H25" s="166">
        <v>0</v>
      </c>
      <c r="I25" s="166">
        <v>0</v>
      </c>
      <c r="J25" s="166">
        <v>0</v>
      </c>
    </row>
    <row r="28" spans="1:10">
      <c r="A28" s="407">
        <v>2017</v>
      </c>
      <c r="B28" s="407"/>
    </row>
    <row r="29" spans="1:10">
      <c r="A29" s="408" t="s">
        <v>119</v>
      </c>
      <c r="B29" s="408" t="s">
        <v>120</v>
      </c>
      <c r="C29" s="408" t="s">
        <v>83</v>
      </c>
      <c r="D29" s="408" t="s">
        <v>121</v>
      </c>
      <c r="E29" s="411" t="s">
        <v>122</v>
      </c>
      <c r="F29" s="412"/>
      <c r="G29" s="412"/>
      <c r="H29" s="412"/>
      <c r="I29" s="413"/>
      <c r="J29" s="408" t="s">
        <v>80</v>
      </c>
    </row>
    <row r="30" spans="1:10">
      <c r="A30" s="409"/>
      <c r="B30" s="409"/>
      <c r="C30" s="409"/>
      <c r="D30" s="409"/>
      <c r="E30" s="404" t="s">
        <v>123</v>
      </c>
      <c r="F30" s="414" t="s">
        <v>86</v>
      </c>
      <c r="G30" s="415"/>
      <c r="H30" s="418" t="s">
        <v>87</v>
      </c>
      <c r="I30" s="419"/>
      <c r="J30" s="409"/>
    </row>
    <row r="31" spans="1:10">
      <c r="A31" s="409"/>
      <c r="B31" s="409"/>
      <c r="C31" s="409"/>
      <c r="D31" s="409"/>
      <c r="E31" s="405"/>
      <c r="F31" s="416"/>
      <c r="G31" s="417"/>
      <c r="H31" s="420"/>
      <c r="I31" s="421"/>
      <c r="J31" s="409"/>
    </row>
    <row r="32" spans="1:10" ht="14.25" customHeight="1">
      <c r="A32" s="409"/>
      <c r="B32" s="409"/>
      <c r="C32" s="409"/>
      <c r="D32" s="409"/>
      <c r="E32" s="405"/>
      <c r="F32" s="404" t="s">
        <v>88</v>
      </c>
      <c r="G32" s="404" t="s">
        <v>89</v>
      </c>
      <c r="H32" s="404" t="s">
        <v>90</v>
      </c>
      <c r="I32" s="404" t="s">
        <v>91</v>
      </c>
      <c r="J32" s="409"/>
    </row>
    <row r="33" spans="1:10" ht="14.25" customHeight="1">
      <c r="A33" s="409"/>
      <c r="B33" s="409"/>
      <c r="C33" s="409"/>
      <c r="D33" s="409"/>
      <c r="E33" s="405"/>
      <c r="F33" s="405"/>
      <c r="G33" s="405"/>
      <c r="H33" s="405"/>
      <c r="I33" s="405"/>
      <c r="J33" s="409"/>
    </row>
    <row r="34" spans="1:10">
      <c r="A34" s="410"/>
      <c r="B34" s="409"/>
      <c r="C34" s="409"/>
      <c r="D34" s="409"/>
      <c r="E34" s="405"/>
      <c r="F34" s="405"/>
      <c r="G34" s="406"/>
      <c r="H34" s="406"/>
      <c r="I34" s="406"/>
      <c r="J34" s="409"/>
    </row>
    <row r="35" spans="1:10" ht="14.25" customHeight="1">
      <c r="A35" s="154" t="s">
        <v>1</v>
      </c>
      <c r="B35" s="155" t="s">
        <v>125</v>
      </c>
      <c r="C35" s="155" t="s">
        <v>126</v>
      </c>
      <c r="D35" s="156" t="s">
        <v>127</v>
      </c>
      <c r="E35" s="166">
        <v>20037500</v>
      </c>
      <c r="F35" s="166">
        <v>19047500</v>
      </c>
      <c r="G35" s="166">
        <v>0</v>
      </c>
      <c r="H35" s="166">
        <v>930000</v>
      </c>
      <c r="I35" s="166">
        <v>60000</v>
      </c>
      <c r="J35" s="166">
        <v>0</v>
      </c>
    </row>
    <row r="36" spans="1:10">
      <c r="A36" s="158" t="s">
        <v>124</v>
      </c>
      <c r="B36" s="155" t="s">
        <v>338</v>
      </c>
      <c r="C36" s="155" t="s">
        <v>176</v>
      </c>
      <c r="D36" s="159" t="s">
        <v>97</v>
      </c>
      <c r="E36" s="167">
        <v>7011111.111111111</v>
      </c>
      <c r="F36" s="167">
        <v>2700000</v>
      </c>
      <c r="G36" s="167">
        <v>900000</v>
      </c>
      <c r="H36" s="166">
        <v>0</v>
      </c>
      <c r="I36" s="167">
        <v>3411111.111111111</v>
      </c>
      <c r="J36" s="166">
        <v>0</v>
      </c>
    </row>
    <row r="37" spans="1:10">
      <c r="A37" s="160" t="s">
        <v>124</v>
      </c>
      <c r="B37" s="155" t="s">
        <v>338</v>
      </c>
      <c r="C37" s="155" t="s">
        <v>176</v>
      </c>
      <c r="D37" s="161" t="s">
        <v>97</v>
      </c>
      <c r="E37" s="167">
        <v>111111.11111111111</v>
      </c>
      <c r="F37" s="167">
        <v>75000</v>
      </c>
      <c r="G37" s="167">
        <v>25000</v>
      </c>
      <c r="H37" s="166">
        <v>0</v>
      </c>
      <c r="I37" s="167">
        <v>11111.111111111109</v>
      </c>
      <c r="J37" s="166">
        <v>0</v>
      </c>
    </row>
    <row r="38" spans="1:10">
      <c r="A38" s="162" t="s">
        <v>137</v>
      </c>
      <c r="B38" s="155" t="s">
        <v>138</v>
      </c>
      <c r="C38" s="155" t="s">
        <v>139</v>
      </c>
      <c r="D38" s="156" t="s">
        <v>140</v>
      </c>
      <c r="E38" s="167"/>
      <c r="F38" s="167"/>
      <c r="G38" s="167"/>
      <c r="H38" s="166"/>
      <c r="I38" s="167"/>
      <c r="J38" s="166">
        <v>0</v>
      </c>
    </row>
    <row r="41" spans="1:10">
      <c r="A41" s="407">
        <v>2018</v>
      </c>
      <c r="B41" s="407"/>
    </row>
    <row r="42" spans="1:10">
      <c r="A42" s="408" t="s">
        <v>119</v>
      </c>
      <c r="B42" s="408" t="s">
        <v>120</v>
      </c>
      <c r="C42" s="408" t="s">
        <v>83</v>
      </c>
      <c r="D42" s="408" t="s">
        <v>121</v>
      </c>
      <c r="E42" s="411" t="s">
        <v>122</v>
      </c>
      <c r="F42" s="412"/>
      <c r="G42" s="412"/>
      <c r="H42" s="412"/>
      <c r="I42" s="413"/>
      <c r="J42" s="408" t="s">
        <v>80</v>
      </c>
    </row>
    <row r="43" spans="1:10">
      <c r="A43" s="409"/>
      <c r="B43" s="409"/>
      <c r="C43" s="409"/>
      <c r="D43" s="409"/>
      <c r="E43" s="404" t="s">
        <v>123</v>
      </c>
      <c r="F43" s="414" t="s">
        <v>86</v>
      </c>
      <c r="G43" s="415"/>
      <c r="H43" s="418" t="s">
        <v>87</v>
      </c>
      <c r="I43" s="419"/>
      <c r="J43" s="409"/>
    </row>
    <row r="44" spans="1:10">
      <c r="A44" s="409"/>
      <c r="B44" s="409"/>
      <c r="C44" s="409"/>
      <c r="D44" s="409"/>
      <c r="E44" s="405"/>
      <c r="F44" s="416"/>
      <c r="G44" s="417"/>
      <c r="H44" s="420"/>
      <c r="I44" s="421"/>
      <c r="J44" s="409"/>
    </row>
    <row r="45" spans="1:10">
      <c r="A45" s="409"/>
      <c r="B45" s="409"/>
      <c r="C45" s="409"/>
      <c r="D45" s="409"/>
      <c r="E45" s="405"/>
      <c r="F45" s="404" t="s">
        <v>88</v>
      </c>
      <c r="G45" s="404" t="s">
        <v>89</v>
      </c>
      <c r="H45" s="404" t="s">
        <v>90</v>
      </c>
      <c r="I45" s="404" t="s">
        <v>91</v>
      </c>
      <c r="J45" s="409"/>
    </row>
    <row r="46" spans="1:10">
      <c r="A46" s="409"/>
      <c r="B46" s="409"/>
      <c r="C46" s="409"/>
      <c r="D46" s="409"/>
      <c r="E46" s="405"/>
      <c r="F46" s="405"/>
      <c r="G46" s="405"/>
      <c r="H46" s="405"/>
      <c r="I46" s="405"/>
      <c r="J46" s="409"/>
    </row>
    <row r="47" spans="1:10" ht="14.25" customHeight="1">
      <c r="A47" s="410"/>
      <c r="B47" s="409"/>
      <c r="C47" s="409"/>
      <c r="D47" s="409"/>
      <c r="E47" s="405"/>
      <c r="F47" s="405"/>
      <c r="G47" s="406"/>
      <c r="H47" s="406"/>
      <c r="I47" s="406"/>
      <c r="J47" s="409"/>
    </row>
    <row r="48" spans="1:10" ht="14.25" customHeight="1">
      <c r="A48" s="154" t="s">
        <v>1</v>
      </c>
      <c r="B48" s="155" t="s">
        <v>125</v>
      </c>
      <c r="C48" s="155" t="s">
        <v>126</v>
      </c>
      <c r="D48" s="156" t="s">
        <v>127</v>
      </c>
      <c r="E48" s="166">
        <v>12900000</v>
      </c>
      <c r="F48" s="166">
        <v>12255000</v>
      </c>
      <c r="G48" s="166">
        <v>0</v>
      </c>
      <c r="H48" s="166">
        <v>645000</v>
      </c>
      <c r="I48" s="166">
        <v>0</v>
      </c>
      <c r="J48" s="166">
        <v>0</v>
      </c>
    </row>
    <row r="49" spans="1:10">
      <c r="A49" s="158" t="s">
        <v>124</v>
      </c>
      <c r="B49" s="155" t="s">
        <v>338</v>
      </c>
      <c r="C49" s="155" t="s">
        <v>176</v>
      </c>
      <c r="D49" s="159" t="s">
        <v>97</v>
      </c>
      <c r="E49" s="167">
        <v>7406461.25</v>
      </c>
      <c r="F49" s="167">
        <v>4001376.75</v>
      </c>
      <c r="G49" s="167">
        <v>1333792.25</v>
      </c>
      <c r="H49" s="166">
        <v>1021292.25</v>
      </c>
      <c r="I49" s="167">
        <v>1050000</v>
      </c>
      <c r="J49" s="166">
        <v>0</v>
      </c>
    </row>
    <row r="50" spans="1:10" ht="14.25" customHeight="1">
      <c r="A50" s="160" t="s">
        <v>124</v>
      </c>
      <c r="B50" s="155" t="s">
        <v>338</v>
      </c>
      <c r="C50" s="155" t="s">
        <v>176</v>
      </c>
      <c r="D50" s="161" t="s">
        <v>97</v>
      </c>
      <c r="E50" s="167">
        <v>166666.66666666666</v>
      </c>
      <c r="F50" s="167">
        <v>112500</v>
      </c>
      <c r="G50" s="167">
        <v>37500</v>
      </c>
      <c r="H50" s="166">
        <v>0</v>
      </c>
      <c r="I50" s="167">
        <v>16666.666666666657</v>
      </c>
      <c r="J50" s="166">
        <v>0</v>
      </c>
    </row>
    <row r="51" spans="1:10">
      <c r="A51" s="162" t="s">
        <v>137</v>
      </c>
      <c r="B51" s="155" t="s">
        <v>138</v>
      </c>
      <c r="C51" s="155" t="s">
        <v>139</v>
      </c>
      <c r="D51" s="156" t="s">
        <v>140</v>
      </c>
      <c r="E51" s="167"/>
      <c r="F51" s="167"/>
      <c r="G51" s="167"/>
      <c r="H51" s="166"/>
      <c r="I51" s="167"/>
      <c r="J51" s="166">
        <v>0</v>
      </c>
    </row>
    <row r="54" spans="1:10">
      <c r="A54" s="407">
        <v>2019</v>
      </c>
      <c r="B54" s="407"/>
    </row>
    <row r="55" spans="1:10">
      <c r="A55" s="408" t="s">
        <v>119</v>
      </c>
      <c r="B55" s="408" t="s">
        <v>120</v>
      </c>
      <c r="C55" s="408" t="s">
        <v>83</v>
      </c>
      <c r="D55" s="408" t="s">
        <v>121</v>
      </c>
      <c r="E55" s="411" t="s">
        <v>122</v>
      </c>
      <c r="F55" s="412"/>
      <c r="G55" s="412"/>
      <c r="H55" s="412"/>
      <c r="I55" s="413"/>
      <c r="J55" s="408" t="s">
        <v>80</v>
      </c>
    </row>
    <row r="56" spans="1:10">
      <c r="A56" s="409"/>
      <c r="B56" s="409"/>
      <c r="C56" s="409"/>
      <c r="D56" s="409"/>
      <c r="E56" s="404" t="s">
        <v>123</v>
      </c>
      <c r="F56" s="414" t="s">
        <v>86</v>
      </c>
      <c r="G56" s="415"/>
      <c r="H56" s="418" t="s">
        <v>87</v>
      </c>
      <c r="I56" s="419"/>
      <c r="J56" s="409"/>
    </row>
    <row r="57" spans="1:10">
      <c r="A57" s="409"/>
      <c r="B57" s="409"/>
      <c r="C57" s="409"/>
      <c r="D57" s="409"/>
      <c r="E57" s="405"/>
      <c r="F57" s="416"/>
      <c r="G57" s="417"/>
      <c r="H57" s="420"/>
      <c r="I57" s="421"/>
      <c r="J57" s="409"/>
    </row>
    <row r="58" spans="1:10">
      <c r="A58" s="409"/>
      <c r="B58" s="409"/>
      <c r="C58" s="409"/>
      <c r="D58" s="409"/>
      <c r="E58" s="405"/>
      <c r="F58" s="404" t="s">
        <v>88</v>
      </c>
      <c r="G58" s="404" t="s">
        <v>89</v>
      </c>
      <c r="H58" s="404" t="s">
        <v>90</v>
      </c>
      <c r="I58" s="404" t="s">
        <v>91</v>
      </c>
      <c r="J58" s="409"/>
    </row>
    <row r="59" spans="1:10">
      <c r="A59" s="409"/>
      <c r="B59" s="409"/>
      <c r="C59" s="409"/>
      <c r="D59" s="409"/>
      <c r="E59" s="405"/>
      <c r="F59" s="405"/>
      <c r="G59" s="405"/>
      <c r="H59" s="405"/>
      <c r="I59" s="405"/>
      <c r="J59" s="409"/>
    </row>
    <row r="60" spans="1:10">
      <c r="A60" s="410"/>
      <c r="B60" s="409"/>
      <c r="C60" s="409"/>
      <c r="D60" s="409"/>
      <c r="E60" s="405"/>
      <c r="F60" s="405"/>
      <c r="G60" s="406"/>
      <c r="H60" s="406"/>
      <c r="I60" s="406"/>
      <c r="J60" s="409"/>
    </row>
    <row r="61" spans="1:10">
      <c r="A61" s="154" t="s">
        <v>1</v>
      </c>
      <c r="B61" s="155" t="s">
        <v>125</v>
      </c>
      <c r="C61" s="155" t="s">
        <v>126</v>
      </c>
      <c r="D61" s="156" t="s">
        <v>127</v>
      </c>
      <c r="E61" s="166">
        <v>5700000</v>
      </c>
      <c r="F61" s="166">
        <v>5415000</v>
      </c>
      <c r="G61" s="166">
        <v>0</v>
      </c>
      <c r="H61" s="166">
        <v>250000</v>
      </c>
      <c r="I61" s="166">
        <v>35000</v>
      </c>
      <c r="J61" s="166">
        <v>0</v>
      </c>
    </row>
    <row r="62" spans="1:10" ht="14.25" customHeight="1">
      <c r="A62" s="158" t="s">
        <v>124</v>
      </c>
      <c r="B62" s="155" t="s">
        <v>338</v>
      </c>
      <c r="C62" s="155" t="s">
        <v>176</v>
      </c>
      <c r="D62" s="159" t="s">
        <v>97</v>
      </c>
      <c r="E62" s="167">
        <v>4383333.333333334</v>
      </c>
      <c r="F62" s="167">
        <v>1800000</v>
      </c>
      <c r="G62" s="167">
        <v>600000</v>
      </c>
      <c r="H62" s="166">
        <v>150000</v>
      </c>
      <c r="I62" s="167">
        <v>1833333.3333333335</v>
      </c>
      <c r="J62" s="166">
        <v>0</v>
      </c>
    </row>
    <row r="63" spans="1:10" ht="14.25" customHeight="1">
      <c r="A63" s="160" t="s">
        <v>124</v>
      </c>
      <c r="B63" s="155" t="s">
        <v>338</v>
      </c>
      <c r="C63" s="155" t="s">
        <v>176</v>
      </c>
      <c r="D63" s="161" t="s">
        <v>97</v>
      </c>
      <c r="E63" s="167">
        <v>166666.66666666666</v>
      </c>
      <c r="F63" s="167">
        <v>112500</v>
      </c>
      <c r="G63" s="167">
        <v>37500</v>
      </c>
      <c r="H63" s="166">
        <v>0</v>
      </c>
      <c r="I63" s="167">
        <v>16666.666666666657</v>
      </c>
      <c r="J63" s="166">
        <v>0</v>
      </c>
    </row>
    <row r="64" spans="1:10">
      <c r="A64" s="162" t="s">
        <v>137</v>
      </c>
      <c r="B64" s="155" t="s">
        <v>138</v>
      </c>
      <c r="C64" s="155" t="s">
        <v>139</v>
      </c>
      <c r="D64" s="156" t="s">
        <v>140</v>
      </c>
      <c r="E64" s="167"/>
      <c r="F64" s="167"/>
      <c r="G64" s="167"/>
      <c r="H64" s="166"/>
      <c r="I64" s="167"/>
      <c r="J64" s="166">
        <v>0</v>
      </c>
    </row>
    <row r="67" spans="1:10">
      <c r="A67" s="407">
        <v>2020</v>
      </c>
      <c r="B67" s="407"/>
    </row>
    <row r="68" spans="1:10">
      <c r="A68" s="408" t="s">
        <v>119</v>
      </c>
      <c r="B68" s="408" t="s">
        <v>120</v>
      </c>
      <c r="C68" s="408" t="s">
        <v>83</v>
      </c>
      <c r="D68" s="408" t="s">
        <v>121</v>
      </c>
      <c r="E68" s="411" t="s">
        <v>122</v>
      </c>
      <c r="F68" s="412"/>
      <c r="G68" s="412"/>
      <c r="H68" s="412"/>
      <c r="I68" s="413"/>
      <c r="J68" s="408" t="s">
        <v>80</v>
      </c>
    </row>
    <row r="69" spans="1:10">
      <c r="A69" s="409"/>
      <c r="B69" s="409"/>
      <c r="C69" s="409"/>
      <c r="D69" s="409"/>
      <c r="E69" s="404" t="s">
        <v>123</v>
      </c>
      <c r="F69" s="414" t="s">
        <v>86</v>
      </c>
      <c r="G69" s="415"/>
      <c r="H69" s="418" t="s">
        <v>87</v>
      </c>
      <c r="I69" s="419"/>
      <c r="J69" s="409"/>
    </row>
    <row r="70" spans="1:10">
      <c r="A70" s="409"/>
      <c r="B70" s="409"/>
      <c r="C70" s="409"/>
      <c r="D70" s="409"/>
      <c r="E70" s="405"/>
      <c r="F70" s="416"/>
      <c r="G70" s="417"/>
      <c r="H70" s="420"/>
      <c r="I70" s="421"/>
      <c r="J70" s="409"/>
    </row>
    <row r="71" spans="1:10">
      <c r="A71" s="409"/>
      <c r="B71" s="409"/>
      <c r="C71" s="409"/>
      <c r="D71" s="409"/>
      <c r="E71" s="405"/>
      <c r="F71" s="404" t="s">
        <v>88</v>
      </c>
      <c r="G71" s="404" t="s">
        <v>89</v>
      </c>
      <c r="H71" s="404" t="s">
        <v>90</v>
      </c>
      <c r="I71" s="404" t="s">
        <v>91</v>
      </c>
      <c r="J71" s="409"/>
    </row>
    <row r="72" spans="1:10">
      <c r="A72" s="409"/>
      <c r="B72" s="409"/>
      <c r="C72" s="409"/>
      <c r="D72" s="409"/>
      <c r="E72" s="405"/>
      <c r="F72" s="405"/>
      <c r="G72" s="405"/>
      <c r="H72" s="405"/>
      <c r="I72" s="405"/>
      <c r="J72" s="409"/>
    </row>
    <row r="73" spans="1:10">
      <c r="A73" s="410"/>
      <c r="B73" s="409"/>
      <c r="C73" s="409"/>
      <c r="D73" s="409"/>
      <c r="E73" s="405"/>
      <c r="F73" s="405"/>
      <c r="G73" s="406"/>
      <c r="H73" s="406"/>
      <c r="I73" s="406"/>
      <c r="J73" s="409"/>
    </row>
    <row r="74" spans="1:10">
      <c r="A74" s="154" t="s">
        <v>1</v>
      </c>
      <c r="B74" s="155" t="s">
        <v>125</v>
      </c>
      <c r="C74" s="155" t="s">
        <v>126</v>
      </c>
      <c r="D74" s="156" t="s">
        <v>127</v>
      </c>
      <c r="E74" s="166">
        <v>0</v>
      </c>
      <c r="F74" s="166">
        <v>0</v>
      </c>
      <c r="G74" s="166">
        <v>0</v>
      </c>
      <c r="H74" s="166">
        <v>0</v>
      </c>
      <c r="I74" s="166">
        <v>0</v>
      </c>
      <c r="J74" s="166">
        <v>0</v>
      </c>
    </row>
    <row r="75" spans="1:10">
      <c r="A75" s="158" t="s">
        <v>124</v>
      </c>
      <c r="B75" s="155" t="s">
        <v>338</v>
      </c>
      <c r="C75" s="155" t="s">
        <v>176</v>
      </c>
      <c r="D75" s="159" t="s">
        <v>97</v>
      </c>
      <c r="E75" s="167">
        <v>8050000</v>
      </c>
      <c r="F75" s="167">
        <v>3975000</v>
      </c>
      <c r="G75" s="167">
        <v>1325000</v>
      </c>
      <c r="H75" s="166">
        <v>850000</v>
      </c>
      <c r="I75" s="167">
        <v>1900000</v>
      </c>
      <c r="J75" s="166">
        <v>0</v>
      </c>
    </row>
    <row r="76" spans="1:10">
      <c r="A76" s="160" t="s">
        <v>124</v>
      </c>
      <c r="B76" s="155" t="s">
        <v>338</v>
      </c>
      <c r="C76" s="155" t="s">
        <v>176</v>
      </c>
      <c r="D76" s="161" t="s">
        <v>97</v>
      </c>
      <c r="E76" s="167">
        <v>122222.22222222222</v>
      </c>
      <c r="F76" s="167">
        <v>82500</v>
      </c>
      <c r="G76" s="167">
        <v>27500</v>
      </c>
      <c r="H76" s="166">
        <v>0</v>
      </c>
      <c r="I76" s="167">
        <v>12222.222222222219</v>
      </c>
      <c r="J76" s="166">
        <v>0</v>
      </c>
    </row>
    <row r="77" spans="1:10" ht="14.25" customHeight="1">
      <c r="A77" s="162" t="s">
        <v>137</v>
      </c>
      <c r="B77" s="155" t="s">
        <v>138</v>
      </c>
      <c r="C77" s="155" t="s">
        <v>139</v>
      </c>
      <c r="D77" s="156" t="s">
        <v>140</v>
      </c>
      <c r="E77" s="167"/>
      <c r="F77" s="167"/>
      <c r="G77" s="167"/>
      <c r="H77" s="166"/>
      <c r="I77" s="167"/>
      <c r="J77" s="166">
        <v>0</v>
      </c>
    </row>
    <row r="80" spans="1:10">
      <c r="A80" s="407">
        <v>2021</v>
      </c>
      <c r="B80" s="407"/>
    </row>
    <row r="81" spans="1:10">
      <c r="A81" s="408" t="s">
        <v>119</v>
      </c>
      <c r="B81" s="408" t="s">
        <v>120</v>
      </c>
      <c r="C81" s="408" t="s">
        <v>83</v>
      </c>
      <c r="D81" s="408" t="s">
        <v>121</v>
      </c>
      <c r="E81" s="411" t="s">
        <v>122</v>
      </c>
      <c r="F81" s="412"/>
      <c r="G81" s="412"/>
      <c r="H81" s="412"/>
      <c r="I81" s="413"/>
      <c r="J81" s="408" t="s">
        <v>80</v>
      </c>
    </row>
    <row r="82" spans="1:10">
      <c r="A82" s="409"/>
      <c r="B82" s="409"/>
      <c r="C82" s="409"/>
      <c r="D82" s="409"/>
      <c r="E82" s="404" t="s">
        <v>123</v>
      </c>
      <c r="F82" s="414" t="s">
        <v>86</v>
      </c>
      <c r="G82" s="415"/>
      <c r="H82" s="418" t="s">
        <v>87</v>
      </c>
      <c r="I82" s="419"/>
      <c r="J82" s="409"/>
    </row>
    <row r="83" spans="1:10">
      <c r="A83" s="409"/>
      <c r="B83" s="409"/>
      <c r="C83" s="409"/>
      <c r="D83" s="409"/>
      <c r="E83" s="405"/>
      <c r="F83" s="416"/>
      <c r="G83" s="417"/>
      <c r="H83" s="420"/>
      <c r="I83" s="421"/>
      <c r="J83" s="409"/>
    </row>
    <row r="84" spans="1:10">
      <c r="A84" s="409"/>
      <c r="B84" s="409"/>
      <c r="C84" s="409"/>
      <c r="D84" s="409"/>
      <c r="E84" s="405"/>
      <c r="F84" s="404" t="s">
        <v>88</v>
      </c>
      <c r="G84" s="404" t="s">
        <v>89</v>
      </c>
      <c r="H84" s="404" t="s">
        <v>90</v>
      </c>
      <c r="I84" s="404" t="s">
        <v>91</v>
      </c>
      <c r="J84" s="409"/>
    </row>
    <row r="85" spans="1:10">
      <c r="A85" s="409"/>
      <c r="B85" s="409"/>
      <c r="C85" s="409"/>
      <c r="D85" s="409"/>
      <c r="E85" s="405"/>
      <c r="F85" s="405"/>
      <c r="G85" s="405"/>
      <c r="H85" s="405"/>
      <c r="I85" s="405"/>
      <c r="J85" s="409"/>
    </row>
    <row r="86" spans="1:10">
      <c r="A86" s="410"/>
      <c r="B86" s="409"/>
      <c r="C86" s="409"/>
      <c r="D86" s="409"/>
      <c r="E86" s="405"/>
      <c r="F86" s="405"/>
      <c r="G86" s="406"/>
      <c r="H86" s="406"/>
      <c r="I86" s="406"/>
      <c r="J86" s="409"/>
    </row>
    <row r="87" spans="1:10">
      <c r="A87" s="154" t="s">
        <v>1</v>
      </c>
      <c r="B87" s="155" t="s">
        <v>125</v>
      </c>
      <c r="C87" s="155" t="s">
        <v>126</v>
      </c>
      <c r="D87" s="156" t="s">
        <v>127</v>
      </c>
      <c r="E87" s="166">
        <v>2694790</v>
      </c>
      <c r="F87" s="166">
        <v>2560050.5</v>
      </c>
      <c r="G87" s="166">
        <v>0</v>
      </c>
      <c r="H87" s="166">
        <v>134739.5</v>
      </c>
      <c r="I87" s="166">
        <v>0</v>
      </c>
      <c r="J87" s="166">
        <v>0</v>
      </c>
    </row>
    <row r="88" spans="1:10">
      <c r="A88" s="158" t="s">
        <v>124</v>
      </c>
      <c r="B88" s="155" t="s">
        <v>338</v>
      </c>
      <c r="C88" s="155" t="s">
        <v>176</v>
      </c>
      <c r="D88" s="159" t="s">
        <v>97</v>
      </c>
      <c r="E88" s="167">
        <v>0</v>
      </c>
      <c r="F88" s="167">
        <v>0</v>
      </c>
      <c r="G88" s="167">
        <v>0</v>
      </c>
      <c r="H88" s="166">
        <v>0</v>
      </c>
      <c r="I88" s="167">
        <v>0</v>
      </c>
      <c r="J88" s="166">
        <v>0</v>
      </c>
    </row>
    <row r="89" spans="1:10">
      <c r="A89" s="160" t="s">
        <v>124</v>
      </c>
      <c r="B89" s="155" t="s">
        <v>338</v>
      </c>
      <c r="C89" s="155" t="s">
        <v>176</v>
      </c>
      <c r="D89" s="161" t="s">
        <v>97</v>
      </c>
      <c r="E89" s="167">
        <v>122222.22222222222</v>
      </c>
      <c r="F89" s="167">
        <v>82500</v>
      </c>
      <c r="G89" s="167">
        <v>27500</v>
      </c>
      <c r="H89" s="166">
        <v>0</v>
      </c>
      <c r="I89" s="167">
        <v>12222.222222222219</v>
      </c>
      <c r="J89" s="166">
        <v>0</v>
      </c>
    </row>
    <row r="90" spans="1:10" ht="14.25" customHeight="1">
      <c r="A90" s="162" t="s">
        <v>137</v>
      </c>
      <c r="B90" s="155" t="s">
        <v>138</v>
      </c>
      <c r="C90" s="155" t="s">
        <v>139</v>
      </c>
      <c r="D90" s="156" t="s">
        <v>140</v>
      </c>
      <c r="E90" s="167"/>
      <c r="F90" s="167"/>
      <c r="G90" s="167"/>
      <c r="H90" s="166"/>
      <c r="I90" s="167"/>
      <c r="J90" s="166">
        <v>0</v>
      </c>
    </row>
    <row r="92" spans="1:10" ht="14.25" customHeight="1"/>
    <row r="93" spans="1:10">
      <c r="A93" s="407">
        <v>2022</v>
      </c>
      <c r="B93" s="407"/>
    </row>
    <row r="94" spans="1:10">
      <c r="A94" s="408" t="s">
        <v>119</v>
      </c>
      <c r="B94" s="408" t="s">
        <v>120</v>
      </c>
      <c r="C94" s="408" t="s">
        <v>83</v>
      </c>
      <c r="D94" s="408" t="s">
        <v>121</v>
      </c>
      <c r="E94" s="411" t="s">
        <v>122</v>
      </c>
      <c r="F94" s="412"/>
      <c r="G94" s="412"/>
      <c r="H94" s="412"/>
      <c r="I94" s="413"/>
      <c r="J94" s="408" t="s">
        <v>80</v>
      </c>
    </row>
    <row r="95" spans="1:10">
      <c r="A95" s="409"/>
      <c r="B95" s="409"/>
      <c r="C95" s="409"/>
      <c r="D95" s="409"/>
      <c r="E95" s="404" t="s">
        <v>123</v>
      </c>
      <c r="F95" s="414" t="s">
        <v>86</v>
      </c>
      <c r="G95" s="415"/>
      <c r="H95" s="418" t="s">
        <v>87</v>
      </c>
      <c r="I95" s="419"/>
      <c r="J95" s="409"/>
    </row>
    <row r="96" spans="1:10">
      <c r="A96" s="409"/>
      <c r="B96" s="409"/>
      <c r="C96" s="409"/>
      <c r="D96" s="409"/>
      <c r="E96" s="405"/>
      <c r="F96" s="416"/>
      <c r="G96" s="417"/>
      <c r="H96" s="420"/>
      <c r="I96" s="421"/>
      <c r="J96" s="409"/>
    </row>
    <row r="97" spans="1:10">
      <c r="A97" s="409"/>
      <c r="B97" s="409"/>
      <c r="C97" s="409"/>
      <c r="D97" s="409"/>
      <c r="E97" s="405"/>
      <c r="F97" s="404" t="s">
        <v>88</v>
      </c>
      <c r="G97" s="404" t="s">
        <v>89</v>
      </c>
      <c r="H97" s="404" t="s">
        <v>90</v>
      </c>
      <c r="I97" s="404" t="s">
        <v>91</v>
      </c>
      <c r="J97" s="409"/>
    </row>
    <row r="98" spans="1:10">
      <c r="A98" s="409"/>
      <c r="B98" s="409"/>
      <c r="C98" s="409"/>
      <c r="D98" s="409"/>
      <c r="E98" s="405"/>
      <c r="F98" s="405"/>
      <c r="G98" s="405"/>
      <c r="H98" s="405"/>
      <c r="I98" s="405"/>
      <c r="J98" s="409"/>
    </row>
    <row r="99" spans="1:10">
      <c r="A99" s="410"/>
      <c r="B99" s="409"/>
      <c r="C99" s="409"/>
      <c r="D99" s="409"/>
      <c r="E99" s="405"/>
      <c r="F99" s="405"/>
      <c r="G99" s="406"/>
      <c r="H99" s="406"/>
      <c r="I99" s="406"/>
      <c r="J99" s="409"/>
    </row>
    <row r="100" spans="1:10">
      <c r="A100" s="154" t="s">
        <v>1</v>
      </c>
      <c r="B100" s="155" t="s">
        <v>125</v>
      </c>
      <c r="C100" s="155" t="s">
        <v>126</v>
      </c>
      <c r="D100" s="156" t="s">
        <v>127</v>
      </c>
      <c r="E100" s="166">
        <v>0</v>
      </c>
      <c r="F100" s="166">
        <v>0</v>
      </c>
      <c r="G100" s="166">
        <v>0</v>
      </c>
      <c r="H100" s="166">
        <v>0</v>
      </c>
      <c r="I100" s="166">
        <v>0</v>
      </c>
      <c r="J100" s="166">
        <v>0</v>
      </c>
    </row>
    <row r="101" spans="1:10">
      <c r="A101" s="158" t="s">
        <v>124</v>
      </c>
      <c r="B101" s="155" t="s">
        <v>338</v>
      </c>
      <c r="C101" s="155" t="s">
        <v>176</v>
      </c>
      <c r="D101" s="159" t="s">
        <v>97</v>
      </c>
      <c r="E101" s="167">
        <v>0</v>
      </c>
      <c r="F101" s="167">
        <v>0</v>
      </c>
      <c r="G101" s="167">
        <v>0</v>
      </c>
      <c r="H101" s="166">
        <v>0</v>
      </c>
      <c r="I101" s="167">
        <v>0</v>
      </c>
      <c r="J101" s="166">
        <v>0</v>
      </c>
    </row>
    <row r="102" spans="1:10">
      <c r="A102" s="160" t="s">
        <v>124</v>
      </c>
      <c r="B102" s="155" t="s">
        <v>338</v>
      </c>
      <c r="C102" s="155" t="s">
        <v>176</v>
      </c>
      <c r="D102" s="161" t="s">
        <v>97</v>
      </c>
      <c r="E102" s="167">
        <v>111111.11111111111</v>
      </c>
      <c r="F102" s="167">
        <v>75000</v>
      </c>
      <c r="G102" s="167">
        <v>25000</v>
      </c>
      <c r="H102" s="166">
        <v>0</v>
      </c>
      <c r="I102" s="167">
        <v>11111.111111111109</v>
      </c>
      <c r="J102" s="166">
        <v>0</v>
      </c>
    </row>
    <row r="103" spans="1:10">
      <c r="A103" s="162" t="s">
        <v>137</v>
      </c>
      <c r="B103" s="155" t="s">
        <v>138</v>
      </c>
      <c r="C103" s="155" t="s">
        <v>139</v>
      </c>
      <c r="D103" s="156" t="s">
        <v>140</v>
      </c>
      <c r="E103" s="167"/>
      <c r="F103" s="167"/>
      <c r="G103" s="167"/>
      <c r="H103" s="166"/>
      <c r="I103" s="167"/>
      <c r="J103" s="166">
        <v>0</v>
      </c>
    </row>
    <row r="104" spans="1:10" ht="14.25" customHeight="1"/>
    <row r="105" spans="1:10" ht="14.25" customHeight="1"/>
    <row r="106" spans="1:10">
      <c r="A106" s="407">
        <v>2023</v>
      </c>
      <c r="B106" s="407"/>
    </row>
    <row r="107" spans="1:10" ht="63" customHeight="1">
      <c r="A107" s="408" t="s">
        <v>119</v>
      </c>
      <c r="B107" s="408" t="s">
        <v>120</v>
      </c>
      <c r="C107" s="408" t="s">
        <v>83</v>
      </c>
      <c r="D107" s="408" t="s">
        <v>121</v>
      </c>
      <c r="E107" s="411" t="s">
        <v>122</v>
      </c>
      <c r="F107" s="412"/>
      <c r="G107" s="412"/>
      <c r="H107" s="412"/>
      <c r="I107" s="413"/>
      <c r="J107" s="408" t="s">
        <v>80</v>
      </c>
    </row>
    <row r="108" spans="1:10">
      <c r="A108" s="409"/>
      <c r="B108" s="409"/>
      <c r="C108" s="409"/>
      <c r="D108" s="409"/>
      <c r="E108" s="404" t="s">
        <v>123</v>
      </c>
      <c r="F108" s="414" t="s">
        <v>86</v>
      </c>
      <c r="G108" s="415"/>
      <c r="H108" s="418" t="s">
        <v>87</v>
      </c>
      <c r="I108" s="419"/>
      <c r="J108" s="409"/>
    </row>
    <row r="109" spans="1:10">
      <c r="A109" s="409"/>
      <c r="B109" s="409"/>
      <c r="C109" s="409"/>
      <c r="D109" s="409"/>
      <c r="E109" s="405"/>
      <c r="F109" s="416"/>
      <c r="G109" s="417"/>
      <c r="H109" s="420"/>
      <c r="I109" s="421"/>
      <c r="J109" s="409"/>
    </row>
    <row r="110" spans="1:10">
      <c r="A110" s="409"/>
      <c r="B110" s="409"/>
      <c r="C110" s="409"/>
      <c r="D110" s="409"/>
      <c r="E110" s="405"/>
      <c r="F110" s="404" t="s">
        <v>88</v>
      </c>
      <c r="G110" s="404" t="s">
        <v>89</v>
      </c>
      <c r="H110" s="404" t="s">
        <v>90</v>
      </c>
      <c r="I110" s="404" t="s">
        <v>91</v>
      </c>
      <c r="J110" s="409"/>
    </row>
    <row r="111" spans="1:10">
      <c r="A111" s="409"/>
      <c r="B111" s="409"/>
      <c r="C111" s="409"/>
      <c r="D111" s="409"/>
      <c r="E111" s="405"/>
      <c r="F111" s="405"/>
      <c r="G111" s="405"/>
      <c r="H111" s="405"/>
      <c r="I111" s="405"/>
      <c r="J111" s="409"/>
    </row>
    <row r="112" spans="1:10">
      <c r="A112" s="410"/>
      <c r="B112" s="409"/>
      <c r="C112" s="409"/>
      <c r="D112" s="409"/>
      <c r="E112" s="405"/>
      <c r="F112" s="405"/>
      <c r="G112" s="406"/>
      <c r="H112" s="406"/>
      <c r="I112" s="406"/>
      <c r="J112" s="409"/>
    </row>
    <row r="113" spans="1:10">
      <c r="A113" s="154" t="s">
        <v>1</v>
      </c>
      <c r="B113" s="155" t="s">
        <v>125</v>
      </c>
      <c r="C113" s="155" t="s">
        <v>126</v>
      </c>
      <c r="D113" s="156" t="s">
        <v>127</v>
      </c>
      <c r="E113" s="166">
        <v>0</v>
      </c>
      <c r="F113" s="166">
        <v>0</v>
      </c>
      <c r="G113" s="166">
        <v>0</v>
      </c>
      <c r="H113" s="166">
        <v>0</v>
      </c>
      <c r="I113" s="166">
        <v>0</v>
      </c>
      <c r="J113" s="166">
        <v>0</v>
      </c>
    </row>
    <row r="114" spans="1:10">
      <c r="A114" s="158" t="s">
        <v>124</v>
      </c>
      <c r="B114" s="155" t="s">
        <v>338</v>
      </c>
      <c r="C114" s="155" t="s">
        <v>176</v>
      </c>
      <c r="D114" s="159" t="s">
        <v>97</v>
      </c>
      <c r="E114" s="167">
        <v>0</v>
      </c>
      <c r="F114" s="167">
        <v>0</v>
      </c>
      <c r="G114" s="167">
        <v>0</v>
      </c>
      <c r="H114" s="166">
        <v>0</v>
      </c>
      <c r="I114" s="167">
        <v>0</v>
      </c>
      <c r="J114" s="166">
        <v>0</v>
      </c>
    </row>
    <row r="115" spans="1:10">
      <c r="A115" s="160" t="s">
        <v>124</v>
      </c>
      <c r="B115" s="155" t="s">
        <v>338</v>
      </c>
      <c r="C115" s="155" t="s">
        <v>176</v>
      </c>
      <c r="D115" s="161" t="s">
        <v>117</v>
      </c>
      <c r="E115" s="167">
        <v>81884.444444444438</v>
      </c>
      <c r="F115" s="167">
        <v>55272</v>
      </c>
      <c r="G115" s="167">
        <v>18424</v>
      </c>
      <c r="H115" s="166">
        <v>0</v>
      </c>
      <c r="I115" s="167">
        <v>8188.444444444438</v>
      </c>
      <c r="J115" s="166">
        <v>0</v>
      </c>
    </row>
    <row r="116" spans="1:10">
      <c r="A116" s="162" t="s">
        <v>137</v>
      </c>
      <c r="B116" s="155" t="s">
        <v>138</v>
      </c>
      <c r="C116" s="155" t="s">
        <v>139</v>
      </c>
      <c r="D116" s="156" t="s">
        <v>140</v>
      </c>
      <c r="E116" s="167"/>
      <c r="F116" s="167"/>
      <c r="G116" s="167"/>
      <c r="H116" s="166"/>
      <c r="I116" s="167"/>
      <c r="J116" s="166">
        <v>0</v>
      </c>
    </row>
  </sheetData>
  <mergeCells count="127">
    <mergeCell ref="H4:I5"/>
    <mergeCell ref="F6:F8"/>
    <mergeCell ref="G6:G8"/>
    <mergeCell ref="H6:H8"/>
    <mergeCell ref="I6:I8"/>
    <mergeCell ref="A1:K1"/>
    <mergeCell ref="A2:B2"/>
    <mergeCell ref="A3:A8"/>
    <mergeCell ref="B3:B8"/>
    <mergeCell ref="C3:C8"/>
    <mergeCell ref="D3:D8"/>
    <mergeCell ref="E3:I3"/>
    <mergeCell ref="J3:J8"/>
    <mergeCell ref="E4:E8"/>
    <mergeCell ref="F4:G5"/>
    <mergeCell ref="J107:J112"/>
    <mergeCell ref="H108:I109"/>
    <mergeCell ref="J94:J99"/>
    <mergeCell ref="G97:G99"/>
    <mergeCell ref="A80:B80"/>
    <mergeCell ref="A81:A86"/>
    <mergeCell ref="B81:B86"/>
    <mergeCell ref="C81:C86"/>
    <mergeCell ref="J42:J47"/>
    <mergeCell ref="G45:G47"/>
    <mergeCell ref="A54:B54"/>
    <mergeCell ref="A55:A60"/>
    <mergeCell ref="B55:B60"/>
    <mergeCell ref="C55:C60"/>
    <mergeCell ref="D55:D60"/>
    <mergeCell ref="E55:I55"/>
    <mergeCell ref="J55:J60"/>
    <mergeCell ref="E56:E60"/>
    <mergeCell ref="F56:G57"/>
    <mergeCell ref="H56:I57"/>
    <mergeCell ref="F58:F60"/>
    <mergeCell ref="G58:G60"/>
    <mergeCell ref="H58:H60"/>
    <mergeCell ref="I58:I60"/>
    <mergeCell ref="A28:B28"/>
    <mergeCell ref="A29:A34"/>
    <mergeCell ref="B29:B34"/>
    <mergeCell ref="C29:C34"/>
    <mergeCell ref="D29:D34"/>
    <mergeCell ref="E29:I29"/>
    <mergeCell ref="A15:B15"/>
    <mergeCell ref="A16:A21"/>
    <mergeCell ref="B16:B21"/>
    <mergeCell ref="C16:C21"/>
    <mergeCell ref="D16:D21"/>
    <mergeCell ref="E16:I16"/>
    <mergeCell ref="E17:E21"/>
    <mergeCell ref="F17:G18"/>
    <mergeCell ref="H17:I18"/>
    <mergeCell ref="J29:J34"/>
    <mergeCell ref="E30:E34"/>
    <mergeCell ref="F30:G31"/>
    <mergeCell ref="H30:I31"/>
    <mergeCell ref="F32:F34"/>
    <mergeCell ref="G32:G34"/>
    <mergeCell ref="H32:H34"/>
    <mergeCell ref="I32:I34"/>
    <mergeCell ref="F19:F21"/>
    <mergeCell ref="G19:G21"/>
    <mergeCell ref="H19:H21"/>
    <mergeCell ref="I19:I21"/>
    <mergeCell ref="J16:J21"/>
    <mergeCell ref="A41:B41"/>
    <mergeCell ref="A42:A47"/>
    <mergeCell ref="B42:B47"/>
    <mergeCell ref="C42:C47"/>
    <mergeCell ref="D42:D47"/>
    <mergeCell ref="E42:I42"/>
    <mergeCell ref="E43:E47"/>
    <mergeCell ref="F43:G44"/>
    <mergeCell ref="H43:I44"/>
    <mergeCell ref="F45:F47"/>
    <mergeCell ref="H45:H47"/>
    <mergeCell ref="I45:I47"/>
    <mergeCell ref="J68:J73"/>
    <mergeCell ref="E69:E73"/>
    <mergeCell ref="F69:G70"/>
    <mergeCell ref="H69:I70"/>
    <mergeCell ref="F71:F73"/>
    <mergeCell ref="G71:G73"/>
    <mergeCell ref="H71:H73"/>
    <mergeCell ref="I71:I73"/>
    <mergeCell ref="A67:B67"/>
    <mergeCell ref="A68:A73"/>
    <mergeCell ref="B68:B73"/>
    <mergeCell ref="C68:C73"/>
    <mergeCell ref="D68:D73"/>
    <mergeCell ref="E68:I68"/>
    <mergeCell ref="D81:D86"/>
    <mergeCell ref="E81:I81"/>
    <mergeCell ref="J81:J86"/>
    <mergeCell ref="E82:E86"/>
    <mergeCell ref="F82:G83"/>
    <mergeCell ref="H82:I83"/>
    <mergeCell ref="F84:F86"/>
    <mergeCell ref="G84:G86"/>
    <mergeCell ref="H84:H86"/>
    <mergeCell ref="I84:I86"/>
    <mergeCell ref="A93:B93"/>
    <mergeCell ref="A94:A99"/>
    <mergeCell ref="B94:B99"/>
    <mergeCell ref="C94:C99"/>
    <mergeCell ref="D94:D99"/>
    <mergeCell ref="E94:I94"/>
    <mergeCell ref="E95:E99"/>
    <mergeCell ref="F95:G96"/>
    <mergeCell ref="H95:I96"/>
    <mergeCell ref="F97:F99"/>
    <mergeCell ref="G110:G112"/>
    <mergeCell ref="H110:H112"/>
    <mergeCell ref="I110:I112"/>
    <mergeCell ref="H97:H99"/>
    <mergeCell ref="I97:I99"/>
    <mergeCell ref="A106:B106"/>
    <mergeCell ref="A107:A112"/>
    <mergeCell ref="B107:B112"/>
    <mergeCell ref="C107:C112"/>
    <mergeCell ref="D107:D112"/>
    <mergeCell ref="E107:I107"/>
    <mergeCell ref="E108:E112"/>
    <mergeCell ref="F108:G109"/>
    <mergeCell ref="F110:F11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0"/>
  <sheetViews>
    <sheetView workbookViewId="0">
      <selection activeCell="D15" sqref="D15"/>
    </sheetView>
  </sheetViews>
  <sheetFormatPr defaultRowHeight="14.25"/>
  <cols>
    <col min="1" max="1" width="9.140625" style="168"/>
    <col min="2" max="2" width="13.5703125" style="168" bestFit="1" customWidth="1"/>
    <col min="3" max="3" width="13.85546875" style="168" bestFit="1" customWidth="1"/>
    <col min="4" max="4" width="17.5703125" style="168" customWidth="1"/>
    <col min="5" max="5" width="13.85546875" style="168" bestFit="1" customWidth="1"/>
    <col min="6" max="16384" width="9.140625" style="168"/>
  </cols>
  <sheetData>
    <row r="1" spans="1:11" ht="15.75">
      <c r="A1" s="425" t="s">
        <v>247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</row>
    <row r="2" spans="1:11" ht="15.75">
      <c r="A2" s="426"/>
      <c r="B2" s="426"/>
      <c r="C2" s="426"/>
      <c r="D2" s="426"/>
      <c r="E2" s="426"/>
      <c r="F2" s="426"/>
      <c r="G2" s="169"/>
      <c r="H2" s="169"/>
      <c r="I2" s="169"/>
      <c r="J2" s="169"/>
      <c r="K2" s="169"/>
    </row>
    <row r="3" spans="1:11" ht="15.75">
      <c r="A3" s="169" t="s">
        <v>5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</row>
    <row r="4" spans="1:11" ht="38.25">
      <c r="A4" s="170" t="s">
        <v>236</v>
      </c>
      <c r="B4" s="170" t="s">
        <v>81</v>
      </c>
      <c r="C4" s="170" t="s">
        <v>237</v>
      </c>
      <c r="D4" s="170" t="s">
        <v>238</v>
      </c>
      <c r="E4" s="170" t="s">
        <v>239</v>
      </c>
    </row>
    <row r="5" spans="1:11">
      <c r="A5" s="170" t="s">
        <v>240</v>
      </c>
      <c r="B5" s="171" t="s">
        <v>1</v>
      </c>
      <c r="C5" s="172">
        <v>39277550.5</v>
      </c>
      <c r="D5" s="172">
        <v>0</v>
      </c>
      <c r="E5" s="172">
        <v>39277550.5</v>
      </c>
    </row>
    <row r="6" spans="1:11">
      <c r="A6" s="170"/>
      <c r="B6" s="173" t="s">
        <v>241</v>
      </c>
      <c r="C6" s="178">
        <v>39277550.5</v>
      </c>
      <c r="D6" s="178">
        <v>0</v>
      </c>
      <c r="E6" s="178">
        <v>39277550.5</v>
      </c>
    </row>
    <row r="7" spans="1:11">
      <c r="A7" s="170" t="s">
        <v>242</v>
      </c>
      <c r="B7" s="174" t="s">
        <v>243</v>
      </c>
      <c r="C7" s="172"/>
      <c r="D7" s="172"/>
      <c r="E7" s="172"/>
    </row>
    <row r="8" spans="1:11">
      <c r="A8" s="170"/>
      <c r="B8" s="173" t="s">
        <v>244</v>
      </c>
      <c r="C8" s="178">
        <v>0</v>
      </c>
      <c r="D8" s="178">
        <v>0</v>
      </c>
      <c r="E8" s="178">
        <v>0</v>
      </c>
    </row>
    <row r="9" spans="1:11">
      <c r="A9" s="170" t="s">
        <v>245</v>
      </c>
      <c r="B9" s="174" t="s">
        <v>64</v>
      </c>
      <c r="C9" s="172">
        <v>13071648.75</v>
      </c>
      <c r="D9" s="172">
        <v>4357216.25</v>
      </c>
      <c r="E9" s="172">
        <v>17428865</v>
      </c>
    </row>
    <row r="10" spans="1:11">
      <c r="A10" s="170"/>
      <c r="B10" s="173" t="s">
        <v>246</v>
      </c>
      <c r="C10" s="178">
        <v>13071648.75</v>
      </c>
      <c r="D10" s="178">
        <v>4357216.25</v>
      </c>
      <c r="E10" s="178">
        <v>17428865</v>
      </c>
    </row>
    <row r="11" spans="1:11">
      <c r="A11" s="170" t="s">
        <v>5</v>
      </c>
      <c r="B11" s="175" t="s">
        <v>5</v>
      </c>
      <c r="C11" s="176">
        <v>52349199.25</v>
      </c>
      <c r="D11" s="176">
        <v>4357216.25</v>
      </c>
      <c r="E11" s="176">
        <v>56706415.5</v>
      </c>
    </row>
    <row r="93" spans="1:5">
      <c r="A93" s="170"/>
      <c r="B93" s="170"/>
      <c r="C93" s="170"/>
      <c r="D93" s="170"/>
      <c r="E93" s="170"/>
    </row>
    <row r="94" spans="1:5">
      <c r="A94" s="170"/>
      <c r="B94" s="171"/>
      <c r="C94" s="172"/>
      <c r="D94" s="172"/>
      <c r="E94" s="172"/>
    </row>
    <row r="95" spans="1:5">
      <c r="A95" s="170"/>
      <c r="B95" s="173"/>
      <c r="C95" s="178"/>
      <c r="D95" s="178"/>
      <c r="E95" s="178"/>
    </row>
    <row r="96" spans="1:5">
      <c r="A96" s="170"/>
      <c r="B96" s="174"/>
      <c r="C96" s="172"/>
      <c r="D96" s="172"/>
      <c r="E96" s="172"/>
    </row>
    <row r="97" spans="1:5">
      <c r="A97" s="170"/>
      <c r="B97" s="173"/>
      <c r="C97" s="178"/>
      <c r="D97" s="178"/>
      <c r="E97" s="178"/>
    </row>
    <row r="98" spans="1:5">
      <c r="A98" s="170"/>
      <c r="B98" s="174"/>
      <c r="C98" s="172"/>
      <c r="D98" s="172"/>
      <c r="E98" s="172"/>
    </row>
    <row r="99" spans="1:5">
      <c r="A99" s="170"/>
      <c r="B99" s="173"/>
      <c r="C99" s="178"/>
      <c r="D99" s="178"/>
      <c r="E99" s="178"/>
    </row>
    <row r="100" spans="1:5">
      <c r="A100" s="170"/>
      <c r="B100" s="175"/>
      <c r="C100" s="176"/>
      <c r="D100" s="176"/>
      <c r="E100" s="176"/>
    </row>
    <row r="102" spans="1:5">
      <c r="A102" s="177"/>
    </row>
    <row r="103" spans="1:5">
      <c r="A103" s="170"/>
      <c r="B103" s="170"/>
      <c r="C103" s="170"/>
      <c r="D103" s="170"/>
      <c r="E103" s="170"/>
    </row>
    <row r="104" spans="1:5">
      <c r="A104" s="170"/>
      <c r="B104" s="171"/>
      <c r="C104" s="172"/>
      <c r="D104" s="172"/>
      <c r="E104" s="172"/>
    </row>
    <row r="105" spans="1:5">
      <c r="A105" s="170"/>
      <c r="B105" s="173"/>
      <c r="C105" s="178"/>
      <c r="D105" s="178"/>
      <c r="E105" s="178"/>
    </row>
    <row r="106" spans="1:5">
      <c r="A106" s="170"/>
      <c r="B106" s="174"/>
      <c r="C106" s="172"/>
      <c r="D106" s="172"/>
      <c r="E106" s="172"/>
    </row>
    <row r="107" spans="1:5">
      <c r="A107" s="170"/>
      <c r="B107" s="173"/>
      <c r="C107" s="178"/>
      <c r="D107" s="178"/>
      <c r="E107" s="178"/>
    </row>
    <row r="108" spans="1:5">
      <c r="A108" s="170"/>
      <c r="B108" s="174"/>
      <c r="C108" s="172"/>
      <c r="D108" s="172"/>
      <c r="E108" s="172"/>
    </row>
    <row r="109" spans="1:5">
      <c r="A109" s="170"/>
      <c r="B109" s="173"/>
      <c r="C109" s="178"/>
      <c r="D109" s="178"/>
      <c r="E109" s="178"/>
    </row>
    <row r="110" spans="1:5">
      <c r="A110" s="170"/>
      <c r="B110" s="175"/>
      <c r="C110" s="176"/>
      <c r="D110" s="176"/>
      <c r="E110" s="176"/>
    </row>
    <row r="112" spans="1:5">
      <c r="A112" s="177"/>
    </row>
    <row r="113" spans="1:5">
      <c r="A113" s="170"/>
      <c r="B113" s="170"/>
      <c r="C113" s="170"/>
      <c r="D113" s="170"/>
      <c r="E113" s="170"/>
    </row>
    <row r="114" spans="1:5">
      <c r="A114" s="170"/>
      <c r="B114" s="171"/>
      <c r="C114" s="172"/>
      <c r="D114" s="172"/>
      <c r="E114" s="172"/>
    </row>
    <row r="115" spans="1:5">
      <c r="A115" s="170"/>
      <c r="B115" s="173"/>
      <c r="C115" s="178"/>
      <c r="D115" s="178"/>
      <c r="E115" s="178"/>
    </row>
    <row r="116" spans="1:5">
      <c r="A116" s="170"/>
      <c r="B116" s="174"/>
      <c r="C116" s="172"/>
      <c r="D116" s="172"/>
      <c r="E116" s="172"/>
    </row>
    <row r="117" spans="1:5">
      <c r="A117" s="170"/>
      <c r="B117" s="173"/>
      <c r="C117" s="178"/>
      <c r="D117" s="178"/>
      <c r="E117" s="178"/>
    </row>
    <row r="118" spans="1:5">
      <c r="A118" s="170"/>
      <c r="B118" s="174"/>
      <c r="C118" s="172"/>
      <c r="D118" s="172"/>
      <c r="E118" s="172"/>
    </row>
    <row r="119" spans="1:5">
      <c r="A119" s="170"/>
      <c r="B119" s="173"/>
      <c r="C119" s="178"/>
      <c r="D119" s="178"/>
      <c r="E119" s="178"/>
    </row>
    <row r="120" spans="1:5">
      <c r="A120" s="170"/>
      <c r="B120" s="175"/>
      <c r="C120" s="176"/>
      <c r="D120" s="176"/>
      <c r="E120" s="176"/>
    </row>
    <row r="122" spans="1:5">
      <c r="A122" s="177"/>
    </row>
    <row r="123" spans="1:5">
      <c r="A123" s="170"/>
      <c r="B123" s="170"/>
      <c r="C123" s="170"/>
      <c r="D123" s="170"/>
      <c r="E123" s="170"/>
    </row>
    <row r="124" spans="1:5">
      <c r="A124" s="170"/>
      <c r="B124" s="171"/>
      <c r="C124" s="172"/>
      <c r="D124" s="172"/>
      <c r="E124" s="172"/>
    </row>
    <row r="125" spans="1:5">
      <c r="A125" s="170"/>
      <c r="B125" s="173"/>
      <c r="C125" s="178"/>
      <c r="D125" s="178"/>
      <c r="E125" s="178"/>
    </row>
    <row r="126" spans="1:5">
      <c r="A126" s="170"/>
      <c r="B126" s="174"/>
      <c r="C126" s="172"/>
      <c r="D126" s="172"/>
      <c r="E126" s="172"/>
    </row>
    <row r="127" spans="1:5">
      <c r="A127" s="170"/>
      <c r="B127" s="173"/>
      <c r="C127" s="178"/>
      <c r="D127" s="178"/>
      <c r="E127" s="178"/>
    </row>
    <row r="128" spans="1:5">
      <c r="A128" s="170"/>
      <c r="B128" s="174"/>
      <c r="C128" s="172"/>
      <c r="D128" s="172"/>
      <c r="E128" s="172"/>
    </row>
    <row r="129" spans="1:5">
      <c r="A129" s="170"/>
      <c r="B129" s="173"/>
      <c r="C129" s="178"/>
      <c r="D129" s="178"/>
      <c r="E129" s="178"/>
    </row>
    <row r="130" spans="1:5">
      <c r="A130" s="170"/>
      <c r="B130" s="175"/>
      <c r="C130" s="176"/>
      <c r="D130" s="176"/>
      <c r="E130" s="176"/>
    </row>
    <row r="132" spans="1:5">
      <c r="A132" s="177"/>
    </row>
    <row r="133" spans="1:5">
      <c r="A133" s="170"/>
      <c r="B133" s="170"/>
      <c r="C133" s="170"/>
      <c r="D133" s="170"/>
      <c r="E133" s="170"/>
    </row>
    <row r="134" spans="1:5">
      <c r="A134" s="170"/>
      <c r="B134" s="171"/>
      <c r="C134" s="172"/>
      <c r="D134" s="172"/>
      <c r="E134" s="172"/>
    </row>
    <row r="135" spans="1:5">
      <c r="A135" s="170"/>
      <c r="B135" s="173"/>
      <c r="C135" s="178"/>
      <c r="D135" s="178"/>
      <c r="E135" s="178"/>
    </row>
    <row r="136" spans="1:5">
      <c r="A136" s="170"/>
      <c r="B136" s="174"/>
      <c r="C136" s="172"/>
      <c r="D136" s="172"/>
      <c r="E136" s="172"/>
    </row>
    <row r="137" spans="1:5">
      <c r="A137" s="170"/>
      <c r="B137" s="173"/>
      <c r="C137" s="178"/>
      <c r="D137" s="178"/>
      <c r="E137" s="178"/>
    </row>
    <row r="138" spans="1:5">
      <c r="A138" s="170"/>
      <c r="B138" s="174"/>
      <c r="C138" s="172"/>
      <c r="D138" s="172"/>
      <c r="E138" s="172"/>
    </row>
    <row r="139" spans="1:5">
      <c r="A139" s="170"/>
      <c r="B139" s="173"/>
      <c r="C139" s="178"/>
      <c r="D139" s="178"/>
      <c r="E139" s="178"/>
    </row>
    <row r="140" spans="1:5">
      <c r="A140" s="170"/>
      <c r="B140" s="175"/>
      <c r="C140" s="176"/>
      <c r="D140" s="176"/>
      <c r="E140" s="176"/>
    </row>
    <row r="142" spans="1:5">
      <c r="A142" s="177"/>
    </row>
    <row r="143" spans="1:5">
      <c r="A143" s="170"/>
      <c r="B143" s="170"/>
      <c r="C143" s="170"/>
      <c r="D143" s="170"/>
      <c r="E143" s="170"/>
    </row>
    <row r="144" spans="1:5">
      <c r="A144" s="170"/>
      <c r="B144" s="171"/>
      <c r="C144" s="172"/>
      <c r="D144" s="172"/>
      <c r="E144" s="172"/>
    </row>
    <row r="145" spans="1:5">
      <c r="A145" s="170"/>
      <c r="B145" s="173"/>
      <c r="C145" s="178"/>
      <c r="D145" s="178"/>
      <c r="E145" s="178"/>
    </row>
    <row r="146" spans="1:5">
      <c r="A146" s="170"/>
      <c r="B146" s="174"/>
      <c r="C146" s="172"/>
      <c r="D146" s="172"/>
      <c r="E146" s="172"/>
    </row>
    <row r="147" spans="1:5">
      <c r="A147" s="170"/>
      <c r="B147" s="173"/>
      <c r="C147" s="178"/>
      <c r="D147" s="178"/>
      <c r="E147" s="178"/>
    </row>
    <row r="148" spans="1:5">
      <c r="A148" s="170"/>
      <c r="B148" s="174"/>
      <c r="C148" s="172"/>
      <c r="D148" s="172"/>
      <c r="E148" s="172"/>
    </row>
    <row r="149" spans="1:5">
      <c r="A149" s="170"/>
      <c r="B149" s="173"/>
      <c r="C149" s="178"/>
      <c r="D149" s="178"/>
      <c r="E149" s="178"/>
    </row>
    <row r="150" spans="1:5">
      <c r="A150" s="170"/>
      <c r="B150" s="175"/>
      <c r="C150" s="176"/>
      <c r="D150" s="176"/>
      <c r="E150" s="176"/>
    </row>
    <row r="152" spans="1:5">
      <c r="A152" s="177"/>
    </row>
    <row r="153" spans="1:5">
      <c r="A153" s="170"/>
      <c r="B153" s="170"/>
      <c r="C153" s="170"/>
      <c r="D153" s="170"/>
      <c r="E153" s="170"/>
    </row>
    <row r="154" spans="1:5">
      <c r="A154" s="170"/>
      <c r="B154" s="171"/>
      <c r="C154" s="172"/>
      <c r="D154" s="172"/>
      <c r="E154" s="172"/>
    </row>
    <row r="155" spans="1:5">
      <c r="A155" s="170"/>
      <c r="B155" s="173"/>
      <c r="C155" s="178"/>
      <c r="D155" s="178"/>
      <c r="E155" s="178"/>
    </row>
    <row r="156" spans="1:5">
      <c r="A156" s="170"/>
      <c r="B156" s="174"/>
      <c r="C156" s="172"/>
      <c r="D156" s="172"/>
      <c r="E156" s="172"/>
    </row>
    <row r="157" spans="1:5">
      <c r="A157" s="170"/>
      <c r="B157" s="173"/>
      <c r="C157" s="178"/>
      <c r="D157" s="178"/>
      <c r="E157" s="178"/>
    </row>
    <row r="158" spans="1:5">
      <c r="A158" s="170"/>
      <c r="B158" s="174"/>
      <c r="C158" s="172"/>
      <c r="D158" s="172"/>
      <c r="E158" s="172"/>
    </row>
    <row r="159" spans="1:5">
      <c r="A159" s="170"/>
      <c r="B159" s="173"/>
      <c r="C159" s="178"/>
      <c r="D159" s="178"/>
      <c r="E159" s="178"/>
    </row>
    <row r="160" spans="1:5">
      <c r="A160" s="170"/>
      <c r="B160" s="175"/>
      <c r="C160" s="176"/>
      <c r="D160" s="176"/>
      <c r="E160" s="176"/>
    </row>
    <row r="162" spans="1:5">
      <c r="A162" s="177"/>
    </row>
    <row r="163" spans="1:5">
      <c r="A163" s="170"/>
      <c r="B163" s="170"/>
      <c r="C163" s="170"/>
      <c r="D163" s="170"/>
      <c r="E163" s="170"/>
    </row>
    <row r="164" spans="1:5">
      <c r="A164" s="170"/>
      <c r="B164" s="171"/>
      <c r="C164" s="172"/>
      <c r="D164" s="172"/>
      <c r="E164" s="172"/>
    </row>
    <row r="165" spans="1:5">
      <c r="A165" s="170"/>
      <c r="B165" s="173"/>
      <c r="C165" s="178"/>
      <c r="D165" s="178"/>
      <c r="E165" s="178"/>
    </row>
    <row r="166" spans="1:5">
      <c r="A166" s="170"/>
      <c r="B166" s="174"/>
      <c r="C166" s="172"/>
      <c r="D166" s="172"/>
      <c r="E166" s="172"/>
    </row>
    <row r="167" spans="1:5">
      <c r="A167" s="170"/>
      <c r="B167" s="173"/>
      <c r="C167" s="178"/>
      <c r="D167" s="178"/>
      <c r="E167" s="178"/>
    </row>
    <row r="168" spans="1:5">
      <c r="A168" s="170"/>
      <c r="B168" s="174"/>
      <c r="C168" s="172"/>
      <c r="D168" s="172"/>
      <c r="E168" s="172"/>
    </row>
    <row r="169" spans="1:5">
      <c r="A169" s="170"/>
      <c r="B169" s="173"/>
      <c r="C169" s="178"/>
      <c r="D169" s="178"/>
      <c r="E169" s="178"/>
    </row>
    <row r="170" spans="1:5">
      <c r="A170" s="170"/>
      <c r="B170" s="175"/>
      <c r="C170" s="176"/>
      <c r="D170" s="176"/>
      <c r="E170" s="176"/>
    </row>
  </sheetData>
  <mergeCells count="2">
    <mergeCell ref="A1:K1"/>
    <mergeCell ref="A2:F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8"/>
  <sheetViews>
    <sheetView topLeftCell="A85" zoomScale="86" zoomScaleNormal="86" workbookViewId="0">
      <selection activeCell="H29" sqref="H29"/>
    </sheetView>
  </sheetViews>
  <sheetFormatPr defaultColWidth="8.85546875" defaultRowHeight="12.75"/>
  <cols>
    <col min="1" max="1" width="13.28515625" style="2" customWidth="1"/>
    <col min="2" max="2" width="12.28515625" style="2" customWidth="1"/>
    <col min="3" max="3" width="6.28515625" style="2" customWidth="1"/>
    <col min="4" max="4" width="8.85546875" style="2" customWidth="1"/>
    <col min="5" max="5" width="10.28515625" style="2" customWidth="1"/>
    <col min="6" max="6" width="8.7109375" style="2" customWidth="1"/>
    <col min="7" max="7" width="7.5703125" style="76" customWidth="1"/>
    <col min="8" max="8" width="21.7109375" style="2" customWidth="1"/>
    <col min="9" max="9" width="9.140625" style="76" customWidth="1"/>
    <col min="10" max="10" width="10.7109375" style="76" customWidth="1"/>
    <col min="11" max="11" width="8.7109375" style="76" customWidth="1"/>
    <col min="12" max="12" width="10" style="76" customWidth="1"/>
    <col min="13" max="13" width="8.7109375" style="76" customWidth="1"/>
    <col min="14" max="14" width="10.140625" style="76" customWidth="1"/>
    <col min="15" max="15" width="11.140625" style="76" customWidth="1"/>
    <col min="16" max="16" width="16.28515625" style="2" customWidth="1"/>
    <col min="17" max="16384" width="8.85546875" style="2"/>
  </cols>
  <sheetData>
    <row r="1" spans="1:19" s="186" customFormat="1" ht="15.75">
      <c r="A1" s="182" t="s">
        <v>234</v>
      </c>
      <c r="B1" s="183"/>
      <c r="C1" s="183"/>
      <c r="D1" s="183"/>
      <c r="E1" s="183"/>
      <c r="F1" s="183"/>
      <c r="G1" s="184"/>
      <c r="H1" s="183"/>
      <c r="I1" s="184"/>
      <c r="J1" s="184"/>
      <c r="K1" s="184"/>
      <c r="L1" s="184"/>
      <c r="M1" s="184"/>
      <c r="N1" s="185"/>
      <c r="O1" s="185"/>
    </row>
    <row r="3" spans="1:19">
      <c r="A3" s="383" t="s">
        <v>76</v>
      </c>
      <c r="B3" s="432" t="s">
        <v>77</v>
      </c>
      <c r="C3" s="444" t="s">
        <v>141</v>
      </c>
      <c r="D3" s="442"/>
      <c r="E3" s="442"/>
      <c r="F3" s="445"/>
      <c r="G3" s="441" t="s">
        <v>142</v>
      </c>
      <c r="H3" s="442"/>
      <c r="I3" s="442"/>
      <c r="J3" s="445"/>
      <c r="K3" s="441" t="s">
        <v>143</v>
      </c>
      <c r="L3" s="442"/>
      <c r="M3" s="442"/>
      <c r="N3" s="442"/>
      <c r="O3" s="443"/>
      <c r="P3" s="432" t="s">
        <v>263</v>
      </c>
    </row>
    <row r="4" spans="1:19">
      <c r="A4" s="384"/>
      <c r="B4" s="433"/>
      <c r="C4" s="380" t="s">
        <v>81</v>
      </c>
      <c r="D4" s="380" t="s">
        <v>144</v>
      </c>
      <c r="E4" s="380" t="s">
        <v>258</v>
      </c>
      <c r="F4" s="380" t="s">
        <v>259</v>
      </c>
      <c r="G4" s="380" t="s">
        <v>145</v>
      </c>
      <c r="H4" s="380" t="s">
        <v>146</v>
      </c>
      <c r="I4" s="380" t="s">
        <v>147</v>
      </c>
      <c r="J4" s="380" t="s">
        <v>148</v>
      </c>
      <c r="K4" s="380" t="s">
        <v>149</v>
      </c>
      <c r="L4" s="380" t="s">
        <v>150</v>
      </c>
      <c r="M4" s="380" t="s">
        <v>151</v>
      </c>
      <c r="N4" s="380" t="s">
        <v>152</v>
      </c>
      <c r="O4" s="380" t="s">
        <v>260</v>
      </c>
      <c r="P4" s="433"/>
    </row>
    <row r="5" spans="1:19" ht="66" customHeight="1">
      <c r="A5" s="385"/>
      <c r="B5" s="434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434"/>
    </row>
    <row r="6" spans="1:19" ht="51">
      <c r="A6" s="429" t="s">
        <v>248</v>
      </c>
      <c r="B6" s="430" t="s">
        <v>250</v>
      </c>
      <c r="C6" s="187" t="s">
        <v>1</v>
      </c>
      <c r="D6" s="187" t="s">
        <v>125</v>
      </c>
      <c r="E6" s="187" t="s">
        <v>126</v>
      </c>
      <c r="F6" s="187" t="s">
        <v>127</v>
      </c>
      <c r="G6" s="188" t="s">
        <v>153</v>
      </c>
      <c r="H6" s="188" t="s">
        <v>154</v>
      </c>
      <c r="I6" s="188" t="s">
        <v>155</v>
      </c>
      <c r="J6" s="188" t="s">
        <v>156</v>
      </c>
      <c r="K6" s="188">
        <v>30</v>
      </c>
      <c r="L6" s="189">
        <v>40908</v>
      </c>
      <c r="M6" s="188">
        <v>35</v>
      </c>
      <c r="N6" s="189">
        <v>45291</v>
      </c>
      <c r="O6" s="284" t="s">
        <v>325</v>
      </c>
      <c r="P6" s="190" t="s">
        <v>319</v>
      </c>
    </row>
    <row r="7" spans="1:19" ht="178.5">
      <c r="A7" s="429"/>
      <c r="B7" s="431"/>
      <c r="C7" s="187" t="s">
        <v>1</v>
      </c>
      <c r="D7" s="187" t="s">
        <v>125</v>
      </c>
      <c r="E7" s="187" t="s">
        <v>126</v>
      </c>
      <c r="F7" s="187" t="s">
        <v>127</v>
      </c>
      <c r="G7" s="188" t="s">
        <v>157</v>
      </c>
      <c r="H7" s="188" t="s">
        <v>158</v>
      </c>
      <c r="I7" s="188" t="s">
        <v>159</v>
      </c>
      <c r="J7" s="188" t="s">
        <v>160</v>
      </c>
      <c r="K7" s="188">
        <v>0</v>
      </c>
      <c r="L7" s="189">
        <v>42004</v>
      </c>
      <c r="M7" s="188">
        <v>8</v>
      </c>
      <c r="N7" s="189">
        <v>45291</v>
      </c>
      <c r="O7" s="284">
        <v>5</v>
      </c>
      <c r="P7" s="190" t="s">
        <v>333</v>
      </c>
    </row>
    <row r="8" spans="1:19" ht="51">
      <c r="A8" s="429"/>
      <c r="B8" s="431"/>
      <c r="C8" s="187" t="s">
        <v>1</v>
      </c>
      <c r="D8" s="187" t="s">
        <v>125</v>
      </c>
      <c r="E8" s="187" t="s">
        <v>126</v>
      </c>
      <c r="F8" s="187" t="s">
        <v>127</v>
      </c>
      <c r="G8" s="188" t="s">
        <v>161</v>
      </c>
      <c r="H8" s="188" t="s">
        <v>162</v>
      </c>
      <c r="I8" s="188" t="s">
        <v>155</v>
      </c>
      <c r="J8" s="188" t="s">
        <v>156</v>
      </c>
      <c r="K8" s="188">
        <v>7</v>
      </c>
      <c r="L8" s="189">
        <v>40908</v>
      </c>
      <c r="M8" s="188">
        <v>10</v>
      </c>
      <c r="N8" s="189">
        <v>45291</v>
      </c>
      <c r="O8" s="284" t="s">
        <v>325</v>
      </c>
      <c r="P8" s="190" t="s">
        <v>319</v>
      </c>
    </row>
    <row r="9" spans="1:19" ht="178.5">
      <c r="A9" s="429"/>
      <c r="B9" s="431"/>
      <c r="C9" s="187" t="s">
        <v>1</v>
      </c>
      <c r="D9" s="187" t="s">
        <v>125</v>
      </c>
      <c r="E9" s="187" t="s">
        <v>126</v>
      </c>
      <c r="F9" s="187" t="s">
        <v>127</v>
      </c>
      <c r="G9" s="188" t="s">
        <v>163</v>
      </c>
      <c r="H9" s="188" t="s">
        <v>164</v>
      </c>
      <c r="I9" s="188" t="s">
        <v>165</v>
      </c>
      <c r="J9" s="188" t="s">
        <v>160</v>
      </c>
      <c r="K9" s="188">
        <v>0</v>
      </c>
      <c r="L9" s="189">
        <v>42004</v>
      </c>
      <c r="M9" s="188">
        <v>7</v>
      </c>
      <c r="N9" s="189">
        <v>45291</v>
      </c>
      <c r="O9" s="284" t="s">
        <v>325</v>
      </c>
      <c r="P9" s="190" t="s">
        <v>332</v>
      </c>
    </row>
    <row r="10" spans="1:19" ht="89.25">
      <c r="A10" s="439" t="s">
        <v>249</v>
      </c>
      <c r="B10" s="439" t="s">
        <v>261</v>
      </c>
      <c r="C10" s="287" t="s">
        <v>1</v>
      </c>
      <c r="D10" s="287" t="s">
        <v>125</v>
      </c>
      <c r="E10" s="287" t="s">
        <v>126</v>
      </c>
      <c r="F10" s="287" t="s">
        <v>127</v>
      </c>
      <c r="G10" s="281" t="s">
        <v>212</v>
      </c>
      <c r="H10" s="281" t="s">
        <v>213</v>
      </c>
      <c r="I10" s="281" t="s">
        <v>192</v>
      </c>
      <c r="J10" s="288" t="s">
        <v>160</v>
      </c>
      <c r="K10" s="288">
        <v>0</v>
      </c>
      <c r="L10" s="289">
        <v>42004</v>
      </c>
      <c r="M10" s="281">
        <v>5</v>
      </c>
      <c r="N10" s="289">
        <v>45291</v>
      </c>
      <c r="O10" s="290">
        <v>5</v>
      </c>
      <c r="P10" s="291" t="s">
        <v>303</v>
      </c>
      <c r="Q10" s="292"/>
      <c r="R10" s="292"/>
      <c r="S10" s="292"/>
    </row>
    <row r="11" spans="1:19" ht="127.5">
      <c r="A11" s="439"/>
      <c r="B11" s="439"/>
      <c r="C11" s="287" t="s">
        <v>1</v>
      </c>
      <c r="D11" s="287" t="s">
        <v>125</v>
      </c>
      <c r="E11" s="287" t="s">
        <v>126</v>
      </c>
      <c r="F11" s="287" t="s">
        <v>127</v>
      </c>
      <c r="G11" s="281" t="s">
        <v>214</v>
      </c>
      <c r="H11" s="281" t="s">
        <v>215</v>
      </c>
      <c r="I11" s="281" t="s">
        <v>204</v>
      </c>
      <c r="J11" s="288" t="s">
        <v>160</v>
      </c>
      <c r="K11" s="288">
        <v>0</v>
      </c>
      <c r="L11" s="289">
        <v>42004</v>
      </c>
      <c r="M11" s="281"/>
      <c r="N11" s="289">
        <v>45291</v>
      </c>
      <c r="O11" s="290" t="s">
        <v>325</v>
      </c>
      <c r="P11" s="291" t="s">
        <v>335</v>
      </c>
      <c r="Q11" s="292"/>
      <c r="R11" s="292"/>
      <c r="S11" s="292"/>
    </row>
    <row r="12" spans="1:19" ht="51">
      <c r="A12" s="439"/>
      <c r="B12" s="439"/>
      <c r="C12" s="287" t="s">
        <v>1</v>
      </c>
      <c r="D12" s="287" t="s">
        <v>125</v>
      </c>
      <c r="E12" s="287" t="s">
        <v>126</v>
      </c>
      <c r="F12" s="287" t="s">
        <v>127</v>
      </c>
      <c r="G12" s="281" t="s">
        <v>216</v>
      </c>
      <c r="H12" s="281" t="s">
        <v>217</v>
      </c>
      <c r="I12" s="281" t="s">
        <v>155</v>
      </c>
      <c r="J12" s="288" t="s">
        <v>156</v>
      </c>
      <c r="K12" s="288">
        <v>5.4</v>
      </c>
      <c r="L12" s="289">
        <v>41639</v>
      </c>
      <c r="M12" s="293">
        <v>5</v>
      </c>
      <c r="N12" s="289">
        <v>45291</v>
      </c>
      <c r="O12" s="290" t="s">
        <v>325</v>
      </c>
      <c r="P12" s="291" t="s">
        <v>319</v>
      </c>
      <c r="Q12" s="292"/>
      <c r="R12" s="292"/>
      <c r="S12" s="292"/>
    </row>
    <row r="13" spans="1:19" ht="63.75">
      <c r="A13" s="439"/>
      <c r="B13" s="440" t="s">
        <v>262</v>
      </c>
      <c r="C13" s="287" t="s">
        <v>1</v>
      </c>
      <c r="D13" s="287" t="s">
        <v>125</v>
      </c>
      <c r="E13" s="287" t="s">
        <v>126</v>
      </c>
      <c r="F13" s="287" t="s">
        <v>127</v>
      </c>
      <c r="G13" s="281" t="s">
        <v>186</v>
      </c>
      <c r="H13" s="281" t="s">
        <v>187</v>
      </c>
      <c r="I13" s="281" t="s">
        <v>188</v>
      </c>
      <c r="J13" s="288" t="s">
        <v>156</v>
      </c>
      <c r="K13" s="288">
        <v>1110</v>
      </c>
      <c r="L13" s="289">
        <v>42004</v>
      </c>
      <c r="M13" s="281"/>
      <c r="N13" s="289">
        <v>45291</v>
      </c>
      <c r="O13" s="290" t="s">
        <v>325</v>
      </c>
      <c r="P13" s="291" t="s">
        <v>329</v>
      </c>
      <c r="Q13" s="292"/>
      <c r="R13" s="292"/>
      <c r="S13" s="292"/>
    </row>
    <row r="14" spans="1:19" ht="63.75">
      <c r="A14" s="439"/>
      <c r="B14" s="440"/>
      <c r="C14" s="287" t="s">
        <v>1</v>
      </c>
      <c r="D14" s="287" t="s">
        <v>125</v>
      </c>
      <c r="E14" s="287" t="s">
        <v>126</v>
      </c>
      <c r="F14" s="287" t="s">
        <v>127</v>
      </c>
      <c r="G14" s="281" t="s">
        <v>189</v>
      </c>
      <c r="H14" s="281" t="s">
        <v>190</v>
      </c>
      <c r="I14" s="281" t="s">
        <v>191</v>
      </c>
      <c r="J14" s="281" t="s">
        <v>160</v>
      </c>
      <c r="K14" s="288">
        <v>0</v>
      </c>
      <c r="L14" s="289">
        <v>42004</v>
      </c>
      <c r="M14" s="281"/>
      <c r="N14" s="289">
        <v>45291</v>
      </c>
      <c r="O14" s="290" t="s">
        <v>325</v>
      </c>
      <c r="P14" s="291" t="s">
        <v>329</v>
      </c>
      <c r="Q14" s="292"/>
      <c r="R14" s="292"/>
      <c r="S14" s="292"/>
    </row>
    <row r="15" spans="1:19" ht="127.5">
      <c r="A15" s="439"/>
      <c r="B15" s="440"/>
      <c r="C15" s="287" t="s">
        <v>1</v>
      </c>
      <c r="D15" s="287" t="s">
        <v>125</v>
      </c>
      <c r="E15" s="287" t="s">
        <v>126</v>
      </c>
      <c r="F15" s="287" t="s">
        <v>127</v>
      </c>
      <c r="G15" s="281" t="s">
        <v>254</v>
      </c>
      <c r="H15" s="281" t="s">
        <v>253</v>
      </c>
      <c r="I15" s="281" t="s">
        <v>255</v>
      </c>
      <c r="J15" s="281" t="s">
        <v>160</v>
      </c>
      <c r="K15" s="288">
        <v>0</v>
      </c>
      <c r="L15" s="289">
        <v>42004</v>
      </c>
      <c r="M15" s="281"/>
      <c r="N15" s="289">
        <v>45291</v>
      </c>
      <c r="O15" s="290" t="s">
        <v>325</v>
      </c>
      <c r="P15" s="291" t="s">
        <v>320</v>
      </c>
      <c r="Q15" s="292"/>
      <c r="R15" s="292"/>
      <c r="S15" s="292"/>
    </row>
    <row r="16" spans="1:19" ht="127.5">
      <c r="A16" s="439"/>
      <c r="B16" s="440"/>
      <c r="C16" s="287" t="s">
        <v>1</v>
      </c>
      <c r="D16" s="287" t="s">
        <v>125</v>
      </c>
      <c r="E16" s="287" t="s">
        <v>126</v>
      </c>
      <c r="F16" s="287" t="s">
        <v>127</v>
      </c>
      <c r="G16" s="281" t="s">
        <v>257</v>
      </c>
      <c r="H16" s="281" t="s">
        <v>256</v>
      </c>
      <c r="I16" s="281" t="s">
        <v>188</v>
      </c>
      <c r="J16" s="281" t="s">
        <v>156</v>
      </c>
      <c r="K16" s="288"/>
      <c r="L16" s="289">
        <v>42004</v>
      </c>
      <c r="M16" s="281"/>
      <c r="N16" s="289">
        <v>45291</v>
      </c>
      <c r="O16" s="290" t="s">
        <v>325</v>
      </c>
      <c r="P16" s="291" t="s">
        <v>320</v>
      </c>
      <c r="Q16" s="292"/>
      <c r="R16" s="292"/>
      <c r="S16" s="292"/>
    </row>
    <row r="17" spans="1:19" ht="127.5">
      <c r="A17" s="439"/>
      <c r="B17" s="440"/>
      <c r="C17" s="287" t="s">
        <v>1</v>
      </c>
      <c r="D17" s="287" t="s">
        <v>125</v>
      </c>
      <c r="E17" s="287" t="s">
        <v>126</v>
      </c>
      <c r="F17" s="287" t="s">
        <v>127</v>
      </c>
      <c r="G17" s="281" t="s">
        <v>193</v>
      </c>
      <c r="H17" s="281" t="s">
        <v>194</v>
      </c>
      <c r="I17" s="281" t="s">
        <v>195</v>
      </c>
      <c r="J17" s="281" t="s">
        <v>156</v>
      </c>
      <c r="K17" s="288">
        <v>0</v>
      </c>
      <c r="L17" s="289">
        <v>42004</v>
      </c>
      <c r="M17" s="281"/>
      <c r="N17" s="289">
        <v>45291</v>
      </c>
      <c r="O17" s="290" t="s">
        <v>325</v>
      </c>
      <c r="P17" s="291" t="s">
        <v>320</v>
      </c>
      <c r="Q17" s="292"/>
      <c r="R17" s="292"/>
      <c r="S17" s="292"/>
    </row>
    <row r="18" spans="1:19" ht="267.75">
      <c r="A18" s="439"/>
      <c r="B18" s="440"/>
      <c r="C18" s="287" t="s">
        <v>1</v>
      </c>
      <c r="D18" s="287" t="s">
        <v>125</v>
      </c>
      <c r="E18" s="287" t="s">
        <v>126</v>
      </c>
      <c r="F18" s="287" t="s">
        <v>127</v>
      </c>
      <c r="G18" s="281" t="s">
        <v>196</v>
      </c>
      <c r="H18" s="281" t="s">
        <v>197</v>
      </c>
      <c r="I18" s="281" t="s">
        <v>198</v>
      </c>
      <c r="J18" s="281" t="s">
        <v>160</v>
      </c>
      <c r="K18" s="288">
        <v>0</v>
      </c>
      <c r="L18" s="289">
        <v>42004</v>
      </c>
      <c r="M18" s="281">
        <v>6</v>
      </c>
      <c r="N18" s="289">
        <v>45291</v>
      </c>
      <c r="O18" s="290">
        <v>6</v>
      </c>
      <c r="P18" s="291" t="s">
        <v>330</v>
      </c>
      <c r="Q18" s="292"/>
      <c r="R18" s="292"/>
      <c r="S18" s="292"/>
    </row>
    <row r="19" spans="1:19" ht="63.75">
      <c r="A19" s="439"/>
      <c r="B19" s="439" t="s">
        <v>252</v>
      </c>
      <c r="C19" s="287" t="s">
        <v>1</v>
      </c>
      <c r="D19" s="287" t="s">
        <v>125</v>
      </c>
      <c r="E19" s="287" t="s">
        <v>126</v>
      </c>
      <c r="F19" s="287" t="s">
        <v>127</v>
      </c>
      <c r="G19" s="281" t="s">
        <v>315</v>
      </c>
      <c r="H19" s="281" t="s">
        <v>314</v>
      </c>
      <c r="I19" s="281" t="s">
        <v>316</v>
      </c>
      <c r="J19" s="281" t="s">
        <v>156</v>
      </c>
      <c r="K19" s="288">
        <v>115</v>
      </c>
      <c r="L19" s="289">
        <v>41274</v>
      </c>
      <c r="M19" s="281">
        <v>103</v>
      </c>
      <c r="N19" s="289">
        <v>45291</v>
      </c>
      <c r="O19" s="290" t="s">
        <v>325</v>
      </c>
      <c r="P19" s="291" t="s">
        <v>317</v>
      </c>
      <c r="Q19" s="292"/>
      <c r="R19" s="292"/>
      <c r="S19" s="292"/>
    </row>
    <row r="20" spans="1:19" ht="114.75">
      <c r="A20" s="439"/>
      <c r="B20" s="439"/>
      <c r="C20" s="287" t="s">
        <v>1</v>
      </c>
      <c r="D20" s="287" t="s">
        <v>125</v>
      </c>
      <c r="E20" s="287" t="s">
        <v>126</v>
      </c>
      <c r="F20" s="287" t="s">
        <v>127</v>
      </c>
      <c r="G20" s="281" t="s">
        <v>199</v>
      </c>
      <c r="H20" s="281" t="s">
        <v>200</v>
      </c>
      <c r="I20" s="281" t="s">
        <v>201</v>
      </c>
      <c r="J20" s="281" t="s">
        <v>160</v>
      </c>
      <c r="K20" s="288">
        <v>0</v>
      </c>
      <c r="L20" s="289">
        <v>42004</v>
      </c>
      <c r="M20" s="281">
        <v>1</v>
      </c>
      <c r="N20" s="289">
        <v>45291</v>
      </c>
      <c r="O20" s="290" t="s">
        <v>325</v>
      </c>
      <c r="P20" s="291" t="s">
        <v>318</v>
      </c>
      <c r="Q20" s="292"/>
      <c r="R20" s="292"/>
      <c r="S20" s="292"/>
    </row>
    <row r="21" spans="1:19" ht="51">
      <c r="A21" s="439"/>
      <c r="B21" s="439" t="s">
        <v>251</v>
      </c>
      <c r="C21" s="287" t="s">
        <v>1</v>
      </c>
      <c r="D21" s="287" t="s">
        <v>125</v>
      </c>
      <c r="E21" s="287" t="s">
        <v>126</v>
      </c>
      <c r="F21" s="287" t="s">
        <v>127</v>
      </c>
      <c r="G21" s="281" t="s">
        <v>166</v>
      </c>
      <c r="H21" s="281" t="s">
        <v>167</v>
      </c>
      <c r="I21" s="281" t="s">
        <v>168</v>
      </c>
      <c r="J21" s="288" t="s">
        <v>156</v>
      </c>
      <c r="K21" s="288">
        <v>108</v>
      </c>
      <c r="L21" s="289">
        <v>42004</v>
      </c>
      <c r="M21" s="281">
        <v>48</v>
      </c>
      <c r="N21" s="289">
        <v>45291</v>
      </c>
      <c r="O21" s="290" t="s">
        <v>325</v>
      </c>
      <c r="P21" s="291" t="s">
        <v>319</v>
      </c>
      <c r="Q21" s="292"/>
      <c r="R21" s="292"/>
      <c r="S21" s="292"/>
    </row>
    <row r="22" spans="1:19" ht="127.5">
      <c r="A22" s="439"/>
      <c r="B22" s="439"/>
      <c r="C22" s="287" t="s">
        <v>1</v>
      </c>
      <c r="D22" s="287" t="s">
        <v>125</v>
      </c>
      <c r="E22" s="287" t="s">
        <v>126</v>
      </c>
      <c r="F22" s="287" t="s">
        <v>127</v>
      </c>
      <c r="G22" s="281" t="s">
        <v>169</v>
      </c>
      <c r="H22" s="281" t="s">
        <v>170</v>
      </c>
      <c r="I22" s="281" t="s">
        <v>171</v>
      </c>
      <c r="J22" s="288" t="s">
        <v>160</v>
      </c>
      <c r="K22" s="288">
        <v>0</v>
      </c>
      <c r="L22" s="289">
        <v>42004</v>
      </c>
      <c r="M22" s="281">
        <v>1</v>
      </c>
      <c r="N22" s="289">
        <v>45291</v>
      </c>
      <c r="O22" s="290" t="s">
        <v>325</v>
      </c>
      <c r="P22" s="291" t="s">
        <v>334</v>
      </c>
      <c r="Q22" s="292"/>
      <c r="R22" s="292"/>
      <c r="S22" s="292"/>
    </row>
    <row r="23" spans="1:19" ht="76.5">
      <c r="A23" s="439"/>
      <c r="B23" s="439"/>
      <c r="C23" s="287" t="s">
        <v>1</v>
      </c>
      <c r="D23" s="287" t="s">
        <v>125</v>
      </c>
      <c r="E23" s="287" t="s">
        <v>126</v>
      </c>
      <c r="F23" s="287" t="s">
        <v>127</v>
      </c>
      <c r="G23" s="281" t="s">
        <v>172</v>
      </c>
      <c r="H23" s="281" t="s">
        <v>173</v>
      </c>
      <c r="I23" s="281" t="s">
        <v>174</v>
      </c>
      <c r="J23" s="288" t="s">
        <v>160</v>
      </c>
      <c r="K23" s="288">
        <v>0</v>
      </c>
      <c r="L23" s="289">
        <v>42004</v>
      </c>
      <c r="M23" s="281">
        <v>3</v>
      </c>
      <c r="N23" s="289">
        <v>45291</v>
      </c>
      <c r="O23" s="290">
        <v>3</v>
      </c>
      <c r="P23" s="291" t="s">
        <v>331</v>
      </c>
      <c r="Q23" s="292"/>
      <c r="R23" s="292"/>
      <c r="S23" s="292"/>
    </row>
    <row r="24" spans="1:19" ht="25.5" customHeight="1">
      <c r="A24" s="436" t="s">
        <v>297</v>
      </c>
      <c r="B24" s="435" t="s">
        <v>288</v>
      </c>
      <c r="C24" s="287" t="s">
        <v>64</v>
      </c>
      <c r="D24" s="287" t="s">
        <v>175</v>
      </c>
      <c r="E24" s="287" t="s">
        <v>176</v>
      </c>
      <c r="F24" s="294" t="s">
        <v>300</v>
      </c>
      <c r="G24" s="281">
        <v>94302</v>
      </c>
      <c r="H24" s="281" t="s">
        <v>177</v>
      </c>
      <c r="I24" s="281" t="s">
        <v>165</v>
      </c>
      <c r="J24" s="281" t="s">
        <v>156</v>
      </c>
      <c r="K24" s="281">
        <v>280</v>
      </c>
      <c r="L24" s="289">
        <v>42004</v>
      </c>
      <c r="M24" s="281"/>
      <c r="N24" s="289">
        <v>45291</v>
      </c>
      <c r="O24" s="290"/>
      <c r="P24" s="291"/>
      <c r="Q24" s="292"/>
      <c r="R24" s="292"/>
      <c r="S24" s="292"/>
    </row>
    <row r="25" spans="1:19" ht="89.25">
      <c r="A25" s="437"/>
      <c r="B25" s="435"/>
      <c r="C25" s="287" t="s">
        <v>64</v>
      </c>
      <c r="D25" s="287" t="s">
        <v>175</v>
      </c>
      <c r="E25" s="287" t="s">
        <v>176</v>
      </c>
      <c r="F25" s="287" t="s">
        <v>300</v>
      </c>
      <c r="G25" s="281">
        <v>93701</v>
      </c>
      <c r="H25" s="281" t="s">
        <v>178</v>
      </c>
      <c r="I25" s="281" t="s">
        <v>179</v>
      </c>
      <c r="J25" s="281" t="s">
        <v>160</v>
      </c>
      <c r="K25" s="281">
        <v>0</v>
      </c>
      <c r="L25" s="289">
        <v>42004</v>
      </c>
      <c r="M25" s="281"/>
      <c r="N25" s="289">
        <v>45291</v>
      </c>
      <c r="O25" s="290"/>
      <c r="P25" s="291" t="s">
        <v>303</v>
      </c>
      <c r="Q25" s="292"/>
      <c r="R25" s="292"/>
      <c r="S25" s="292"/>
    </row>
    <row r="26" spans="1:19" ht="89.25">
      <c r="A26" s="437"/>
      <c r="B26" s="435" t="s">
        <v>289</v>
      </c>
      <c r="C26" s="287" t="s">
        <v>64</v>
      </c>
      <c r="D26" s="287" t="s">
        <v>175</v>
      </c>
      <c r="E26" s="287" t="s">
        <v>176</v>
      </c>
      <c r="F26" s="287" t="s">
        <v>300</v>
      </c>
      <c r="G26" s="281">
        <v>92702</v>
      </c>
      <c r="H26" s="281" t="s">
        <v>180</v>
      </c>
      <c r="I26" s="281" t="s">
        <v>181</v>
      </c>
      <c r="J26" s="281" t="s">
        <v>160</v>
      </c>
      <c r="K26" s="281">
        <v>0</v>
      </c>
      <c r="L26" s="289">
        <v>42004</v>
      </c>
      <c r="M26" s="281"/>
      <c r="N26" s="289">
        <v>45291</v>
      </c>
      <c r="O26" s="290"/>
      <c r="P26" s="291" t="s">
        <v>303</v>
      </c>
      <c r="Q26" s="292"/>
      <c r="R26" s="292"/>
      <c r="S26" s="292"/>
    </row>
    <row r="27" spans="1:19">
      <c r="A27" s="437"/>
      <c r="B27" s="435"/>
      <c r="C27" s="287" t="s">
        <v>64</v>
      </c>
      <c r="D27" s="287" t="s">
        <v>175</v>
      </c>
      <c r="E27" s="287" t="s">
        <v>176</v>
      </c>
      <c r="F27" s="287" t="s">
        <v>300</v>
      </c>
      <c r="G27" s="281">
        <v>93001</v>
      </c>
      <c r="H27" s="281" t="s">
        <v>182</v>
      </c>
      <c r="I27" s="281" t="s">
        <v>183</v>
      </c>
      <c r="J27" s="281" t="s">
        <v>160</v>
      </c>
      <c r="K27" s="281">
        <v>0</v>
      </c>
      <c r="L27" s="289">
        <v>42004</v>
      </c>
      <c r="M27" s="295"/>
      <c r="N27" s="289">
        <v>45291</v>
      </c>
      <c r="O27" s="290"/>
      <c r="P27" s="291"/>
      <c r="Q27" s="292"/>
      <c r="R27" s="292"/>
      <c r="S27" s="292"/>
    </row>
    <row r="28" spans="1:19" ht="89.25">
      <c r="A28" s="437"/>
      <c r="B28" s="296" t="s">
        <v>293</v>
      </c>
      <c r="C28" s="287" t="s">
        <v>64</v>
      </c>
      <c r="D28" s="287"/>
      <c r="E28" s="287"/>
      <c r="F28" s="287" t="s">
        <v>300</v>
      </c>
      <c r="G28" s="281">
        <v>93701</v>
      </c>
      <c r="H28" s="281" t="s">
        <v>178</v>
      </c>
      <c r="I28" s="281" t="s">
        <v>179</v>
      </c>
      <c r="J28" s="281" t="s">
        <v>160</v>
      </c>
      <c r="K28" s="281">
        <v>0</v>
      </c>
      <c r="L28" s="289">
        <v>42004</v>
      </c>
      <c r="M28" s="281"/>
      <c r="N28" s="289">
        <v>45291</v>
      </c>
      <c r="O28" s="290"/>
      <c r="P28" s="291" t="s">
        <v>303</v>
      </c>
      <c r="Q28" s="292"/>
      <c r="R28" s="292"/>
      <c r="S28" s="292"/>
    </row>
    <row r="29" spans="1:19" ht="89.25">
      <c r="A29" s="437"/>
      <c r="B29" s="436" t="s">
        <v>294</v>
      </c>
      <c r="C29" s="427" t="s">
        <v>64</v>
      </c>
      <c r="D29" s="427"/>
      <c r="E29" s="427"/>
      <c r="F29" s="294" t="s">
        <v>300</v>
      </c>
      <c r="G29" s="281">
        <v>93701</v>
      </c>
      <c r="H29" s="281" t="s">
        <v>178</v>
      </c>
      <c r="I29" s="281" t="s">
        <v>179</v>
      </c>
      <c r="J29" s="281" t="s">
        <v>160</v>
      </c>
      <c r="K29" s="281">
        <v>0</v>
      </c>
      <c r="L29" s="289">
        <v>42004</v>
      </c>
      <c r="M29" s="281"/>
      <c r="N29" s="289">
        <v>45291</v>
      </c>
      <c r="O29" s="290"/>
      <c r="P29" s="291" t="s">
        <v>303</v>
      </c>
      <c r="Q29" s="292"/>
      <c r="R29" s="292"/>
      <c r="S29" s="292"/>
    </row>
    <row r="30" spans="1:19">
      <c r="A30" s="438"/>
      <c r="B30" s="438"/>
      <c r="C30" s="428"/>
      <c r="D30" s="428"/>
      <c r="E30" s="428"/>
      <c r="F30" s="294" t="s">
        <v>300</v>
      </c>
      <c r="G30" s="281">
        <v>93001</v>
      </c>
      <c r="H30" s="281" t="s">
        <v>182</v>
      </c>
      <c r="I30" s="281" t="s">
        <v>183</v>
      </c>
      <c r="J30" s="281" t="s">
        <v>160</v>
      </c>
      <c r="K30" s="281">
        <v>0</v>
      </c>
      <c r="L30" s="289">
        <v>42004</v>
      </c>
      <c r="M30" s="281"/>
      <c r="N30" s="289">
        <v>45291</v>
      </c>
      <c r="O30" s="290"/>
      <c r="P30" s="291"/>
      <c r="Q30" s="292"/>
      <c r="R30" s="292"/>
      <c r="S30" s="292"/>
    </row>
    <row r="31" spans="1:19" ht="38.25" customHeight="1">
      <c r="A31" s="436" t="s">
        <v>298</v>
      </c>
      <c r="B31" s="436" t="s">
        <v>295</v>
      </c>
      <c r="C31" s="427"/>
      <c r="D31" s="427"/>
      <c r="E31" s="427"/>
      <c r="F31" s="427" t="s">
        <v>300</v>
      </c>
      <c r="G31" s="281">
        <v>93102</v>
      </c>
      <c r="H31" s="281" t="s">
        <v>229</v>
      </c>
      <c r="I31" s="281" t="s">
        <v>230</v>
      </c>
      <c r="J31" s="281" t="s">
        <v>160</v>
      </c>
      <c r="K31" s="281">
        <v>0</v>
      </c>
      <c r="L31" s="289">
        <v>42004</v>
      </c>
      <c r="M31" s="281"/>
      <c r="N31" s="289">
        <v>45291</v>
      </c>
      <c r="O31" s="290"/>
      <c r="P31" s="291" t="s">
        <v>303</v>
      </c>
      <c r="Q31" s="292"/>
      <c r="R31" s="292"/>
      <c r="S31" s="292"/>
    </row>
    <row r="32" spans="1:19" ht="89.25">
      <c r="A32" s="437"/>
      <c r="B32" s="438"/>
      <c r="C32" s="428"/>
      <c r="D32" s="428"/>
      <c r="E32" s="428"/>
      <c r="F32" s="428"/>
      <c r="G32" s="281">
        <v>93701</v>
      </c>
      <c r="H32" s="281" t="s">
        <v>302</v>
      </c>
      <c r="I32" s="281" t="s">
        <v>179</v>
      </c>
      <c r="J32" s="281" t="s">
        <v>160</v>
      </c>
      <c r="K32" s="281">
        <v>0</v>
      </c>
      <c r="L32" s="289">
        <v>42004</v>
      </c>
      <c r="M32" s="281"/>
      <c r="N32" s="289">
        <v>45291</v>
      </c>
      <c r="O32" s="290"/>
      <c r="P32" s="291" t="s">
        <v>303</v>
      </c>
      <c r="Q32" s="292"/>
      <c r="R32" s="292"/>
      <c r="S32" s="292"/>
    </row>
    <row r="33" spans="1:19" ht="38.25" customHeight="1">
      <c r="A33" s="437"/>
      <c r="B33" s="435" t="s">
        <v>291</v>
      </c>
      <c r="C33" s="287" t="s">
        <v>64</v>
      </c>
      <c r="D33" s="287" t="s">
        <v>175</v>
      </c>
      <c r="E33" s="287" t="s">
        <v>176</v>
      </c>
      <c r="F33" s="287" t="s">
        <v>300</v>
      </c>
      <c r="G33" s="281">
        <v>94800</v>
      </c>
      <c r="H33" s="281" t="s">
        <v>184</v>
      </c>
      <c r="I33" s="281" t="s">
        <v>185</v>
      </c>
      <c r="J33" s="281" t="s">
        <v>156</v>
      </c>
      <c r="K33" s="281">
        <v>0</v>
      </c>
      <c r="L33" s="289">
        <v>42004</v>
      </c>
      <c r="M33" s="281"/>
      <c r="N33" s="289">
        <v>45291</v>
      </c>
      <c r="O33" s="290"/>
      <c r="P33" s="291"/>
      <c r="Q33" s="292"/>
      <c r="R33" s="292"/>
      <c r="S33" s="292"/>
    </row>
    <row r="34" spans="1:19" ht="89.25">
      <c r="A34" s="437"/>
      <c r="B34" s="435"/>
      <c r="C34" s="287" t="s">
        <v>64</v>
      </c>
      <c r="D34" s="287" t="s">
        <v>175</v>
      </c>
      <c r="E34" s="287" t="s">
        <v>176</v>
      </c>
      <c r="F34" s="287" t="s">
        <v>300</v>
      </c>
      <c r="G34" s="281">
        <v>93701</v>
      </c>
      <c r="H34" s="281" t="s">
        <v>178</v>
      </c>
      <c r="I34" s="281" t="s">
        <v>179</v>
      </c>
      <c r="J34" s="281" t="s">
        <v>160</v>
      </c>
      <c r="K34" s="281">
        <v>0</v>
      </c>
      <c r="L34" s="289">
        <v>42004</v>
      </c>
      <c r="M34" s="281"/>
      <c r="N34" s="289">
        <v>45291</v>
      </c>
      <c r="O34" s="290"/>
      <c r="P34" s="291" t="s">
        <v>303</v>
      </c>
      <c r="Q34" s="292"/>
      <c r="R34" s="292"/>
      <c r="S34" s="292"/>
    </row>
    <row r="35" spans="1:19" ht="38.25">
      <c r="A35" s="437"/>
      <c r="B35" s="435" t="s">
        <v>292</v>
      </c>
      <c r="C35" s="287" t="s">
        <v>64</v>
      </c>
      <c r="D35" s="287" t="s">
        <v>175</v>
      </c>
      <c r="E35" s="287" t="s">
        <v>176</v>
      </c>
      <c r="F35" s="287" t="s">
        <v>300</v>
      </c>
      <c r="G35" s="287" t="s">
        <v>300</v>
      </c>
      <c r="H35" s="281" t="s">
        <v>184</v>
      </c>
      <c r="I35" s="281" t="s">
        <v>185</v>
      </c>
      <c r="J35" s="281" t="s">
        <v>156</v>
      </c>
      <c r="K35" s="281">
        <v>0</v>
      </c>
      <c r="L35" s="289">
        <v>42004</v>
      </c>
      <c r="M35" s="281"/>
      <c r="N35" s="289">
        <v>45291</v>
      </c>
      <c r="O35" s="290"/>
      <c r="P35" s="291"/>
      <c r="Q35" s="292"/>
      <c r="R35" s="292"/>
      <c r="S35" s="292"/>
    </row>
    <row r="36" spans="1:19" ht="89.25">
      <c r="A36" s="437"/>
      <c r="B36" s="435"/>
      <c r="C36" s="287" t="s">
        <v>64</v>
      </c>
      <c r="D36" s="287" t="s">
        <v>175</v>
      </c>
      <c r="E36" s="287" t="s">
        <v>176</v>
      </c>
      <c r="F36" s="287" t="s">
        <v>300</v>
      </c>
      <c r="G36" s="281">
        <v>93701</v>
      </c>
      <c r="H36" s="281" t="s">
        <v>178</v>
      </c>
      <c r="I36" s="281" t="s">
        <v>179</v>
      </c>
      <c r="J36" s="281" t="s">
        <v>160</v>
      </c>
      <c r="K36" s="281">
        <v>0</v>
      </c>
      <c r="L36" s="289">
        <v>42004</v>
      </c>
      <c r="M36" s="281"/>
      <c r="N36" s="289">
        <v>45291</v>
      </c>
      <c r="O36" s="290"/>
      <c r="P36" s="291" t="s">
        <v>303</v>
      </c>
      <c r="Q36" s="292"/>
      <c r="R36" s="292"/>
      <c r="S36" s="292"/>
    </row>
    <row r="37" spans="1:19" ht="38.25">
      <c r="A37" s="437"/>
      <c r="B37" s="435" t="s">
        <v>296</v>
      </c>
      <c r="C37" s="287" t="s">
        <v>64</v>
      </c>
      <c r="D37" s="287" t="s">
        <v>175</v>
      </c>
      <c r="E37" s="287" t="s">
        <v>176</v>
      </c>
      <c r="F37" s="287" t="s">
        <v>300</v>
      </c>
      <c r="G37" s="281">
        <v>94800</v>
      </c>
      <c r="H37" s="281" t="s">
        <v>184</v>
      </c>
      <c r="I37" s="281" t="s">
        <v>185</v>
      </c>
      <c r="J37" s="281" t="s">
        <v>156</v>
      </c>
      <c r="K37" s="281">
        <v>0</v>
      </c>
      <c r="L37" s="289">
        <v>42004</v>
      </c>
      <c r="M37" s="281"/>
      <c r="N37" s="289">
        <v>45291</v>
      </c>
      <c r="O37" s="290"/>
      <c r="P37" s="291"/>
      <c r="Q37" s="292"/>
      <c r="R37" s="292"/>
      <c r="S37" s="292"/>
    </row>
    <row r="38" spans="1:19" ht="89.25">
      <c r="A38" s="438"/>
      <c r="B38" s="435"/>
      <c r="C38" s="287" t="s">
        <v>64</v>
      </c>
      <c r="D38" s="287" t="s">
        <v>175</v>
      </c>
      <c r="E38" s="287" t="s">
        <v>176</v>
      </c>
      <c r="F38" s="287" t="s">
        <v>300</v>
      </c>
      <c r="G38" s="281">
        <v>93701</v>
      </c>
      <c r="H38" s="281" t="s">
        <v>178</v>
      </c>
      <c r="I38" s="281" t="s">
        <v>179</v>
      </c>
      <c r="J38" s="281" t="s">
        <v>160</v>
      </c>
      <c r="K38" s="281">
        <v>0</v>
      </c>
      <c r="L38" s="289">
        <v>42004</v>
      </c>
      <c r="M38" s="281"/>
      <c r="N38" s="289">
        <v>45291</v>
      </c>
      <c r="O38" s="290"/>
      <c r="P38" s="291" t="s">
        <v>303</v>
      </c>
      <c r="Q38" s="292"/>
      <c r="R38" s="292"/>
      <c r="S38" s="292"/>
    </row>
    <row r="39" spans="1:19" ht="78" customHeight="1">
      <c r="A39" s="296" t="s">
        <v>299</v>
      </c>
      <c r="B39" s="297" t="s">
        <v>290</v>
      </c>
      <c r="C39" s="287" t="s">
        <v>64</v>
      </c>
      <c r="D39" s="287" t="s">
        <v>175</v>
      </c>
      <c r="E39" s="287" t="s">
        <v>176</v>
      </c>
      <c r="F39" s="287" t="s">
        <v>301</v>
      </c>
      <c r="G39" s="281">
        <v>92501</v>
      </c>
      <c r="H39" s="281" t="s">
        <v>231</v>
      </c>
      <c r="I39" s="281" t="s">
        <v>232</v>
      </c>
      <c r="J39" s="281" t="s">
        <v>160</v>
      </c>
      <c r="K39" s="281">
        <v>0</v>
      </c>
      <c r="L39" s="289">
        <v>42004</v>
      </c>
      <c r="M39" s="281">
        <v>55473</v>
      </c>
      <c r="N39" s="289">
        <v>45291</v>
      </c>
      <c r="O39" s="290"/>
      <c r="P39" s="291" t="s">
        <v>233</v>
      </c>
      <c r="Q39" s="292"/>
      <c r="R39" s="292"/>
      <c r="S39" s="292"/>
    </row>
    <row r="40" spans="1:19">
      <c r="H40" s="76"/>
      <c r="O40" s="284"/>
    </row>
    <row r="41" spans="1:19">
      <c r="A41" s="298" t="s">
        <v>336</v>
      </c>
      <c r="H41" s="76"/>
      <c r="O41" s="284"/>
    </row>
    <row r="42" spans="1:19" ht="38.25">
      <c r="A42" s="264"/>
      <c r="B42" s="429" t="s">
        <v>202</v>
      </c>
      <c r="C42" s="187" t="s">
        <v>137</v>
      </c>
      <c r="D42" s="187" t="s">
        <v>138</v>
      </c>
      <c r="E42" s="187" t="s">
        <v>139</v>
      </c>
      <c r="F42" s="187" t="s">
        <v>140</v>
      </c>
      <c r="G42" s="191">
        <v>50110</v>
      </c>
      <c r="H42" s="191" t="s">
        <v>203</v>
      </c>
      <c r="I42" s="191" t="s">
        <v>204</v>
      </c>
      <c r="J42" s="191" t="s">
        <v>156</v>
      </c>
      <c r="K42" s="191">
        <v>0</v>
      </c>
      <c r="L42" s="189">
        <v>42004</v>
      </c>
      <c r="M42" s="188"/>
      <c r="N42" s="189">
        <v>45291</v>
      </c>
      <c r="O42" s="284"/>
      <c r="P42" s="190"/>
    </row>
    <row r="43" spans="1:19" ht="38.25">
      <c r="A43" s="265"/>
      <c r="B43" s="429"/>
      <c r="C43" s="187" t="s">
        <v>137</v>
      </c>
      <c r="D43" s="187" t="s">
        <v>138</v>
      </c>
      <c r="E43" s="187" t="s">
        <v>139</v>
      </c>
      <c r="F43" s="187" t="s">
        <v>140</v>
      </c>
      <c r="G43" s="191">
        <v>50001</v>
      </c>
      <c r="H43" s="191" t="s">
        <v>205</v>
      </c>
      <c r="I43" s="191" t="s">
        <v>204</v>
      </c>
      <c r="J43" s="191" t="s">
        <v>160</v>
      </c>
      <c r="K43" s="191">
        <v>0</v>
      </c>
      <c r="L43" s="189">
        <v>42004</v>
      </c>
      <c r="M43" s="188"/>
      <c r="N43" s="189">
        <v>45291</v>
      </c>
      <c r="O43" s="284"/>
      <c r="P43" s="190"/>
    </row>
    <row r="44" spans="1:19" ht="38.25">
      <c r="A44" s="265"/>
      <c r="B44" s="429"/>
      <c r="C44" s="187" t="s">
        <v>137</v>
      </c>
      <c r="D44" s="187" t="s">
        <v>138</v>
      </c>
      <c r="E44" s="187" t="s">
        <v>139</v>
      </c>
      <c r="F44" s="187" t="s">
        <v>140</v>
      </c>
      <c r="G44" s="191">
        <v>50100</v>
      </c>
      <c r="H44" s="191" t="s">
        <v>206</v>
      </c>
      <c r="I44" s="191" t="s">
        <v>192</v>
      </c>
      <c r="J44" s="191" t="s">
        <v>160</v>
      </c>
      <c r="K44" s="191">
        <v>0</v>
      </c>
      <c r="L44" s="189">
        <v>42004</v>
      </c>
      <c r="M44" s="188"/>
      <c r="N44" s="189">
        <v>45291</v>
      </c>
      <c r="O44" s="284"/>
      <c r="P44" s="190"/>
    </row>
    <row r="45" spans="1:19" ht="25.5">
      <c r="A45" s="265"/>
      <c r="B45" s="430" t="s">
        <v>20</v>
      </c>
      <c r="C45" s="187" t="s">
        <v>137</v>
      </c>
      <c r="D45" s="187" t="s">
        <v>138</v>
      </c>
      <c r="E45" s="187" t="s">
        <v>139</v>
      </c>
      <c r="F45" s="187" t="s">
        <v>140</v>
      </c>
      <c r="G45" s="191">
        <v>67010</v>
      </c>
      <c r="H45" s="191" t="s">
        <v>207</v>
      </c>
      <c r="I45" s="191" t="s">
        <v>204</v>
      </c>
      <c r="J45" s="191" t="s">
        <v>156</v>
      </c>
      <c r="K45" s="191">
        <v>0</v>
      </c>
      <c r="L45" s="189">
        <v>42004</v>
      </c>
      <c r="M45" s="188"/>
      <c r="N45" s="189">
        <v>45291</v>
      </c>
      <c r="O45" s="284"/>
      <c r="P45" s="190"/>
    </row>
    <row r="46" spans="1:19">
      <c r="A46" s="265"/>
      <c r="B46" s="431"/>
      <c r="C46" s="187" t="s">
        <v>137</v>
      </c>
      <c r="D46" s="187" t="s">
        <v>138</v>
      </c>
      <c r="E46" s="187" t="s">
        <v>139</v>
      </c>
      <c r="F46" s="187" t="s">
        <v>140</v>
      </c>
      <c r="G46" s="191">
        <v>60000</v>
      </c>
      <c r="H46" s="191" t="s">
        <v>208</v>
      </c>
      <c r="I46" s="191" t="s">
        <v>209</v>
      </c>
      <c r="J46" s="191" t="s">
        <v>160</v>
      </c>
      <c r="K46" s="191">
        <v>0</v>
      </c>
      <c r="L46" s="189">
        <v>42004</v>
      </c>
      <c r="M46" s="188"/>
      <c r="N46" s="189">
        <v>45291</v>
      </c>
      <c r="O46" s="284"/>
      <c r="P46" s="190"/>
    </row>
    <row r="47" spans="1:19" ht="25.5">
      <c r="A47" s="265"/>
      <c r="B47" s="431"/>
      <c r="C47" s="187" t="s">
        <v>137</v>
      </c>
      <c r="D47" s="187" t="s">
        <v>138</v>
      </c>
      <c r="E47" s="187" t="s">
        <v>139</v>
      </c>
      <c r="F47" s="187" t="s">
        <v>140</v>
      </c>
      <c r="G47" s="191">
        <v>67001</v>
      </c>
      <c r="H47" s="191" t="s">
        <v>210</v>
      </c>
      <c r="I47" s="191" t="s">
        <v>211</v>
      </c>
      <c r="J47" s="191" t="s">
        <v>160</v>
      </c>
      <c r="K47" s="191">
        <v>0</v>
      </c>
      <c r="L47" s="189">
        <v>42004</v>
      </c>
      <c r="M47" s="188"/>
      <c r="N47" s="189">
        <v>45291</v>
      </c>
      <c r="O47" s="284"/>
      <c r="P47" s="190"/>
    </row>
    <row r="48" spans="1:19" ht="51">
      <c r="A48" s="282"/>
      <c r="B48" s="431"/>
      <c r="C48" s="187" t="s">
        <v>137</v>
      </c>
      <c r="D48" s="187" t="s">
        <v>138</v>
      </c>
      <c r="E48" s="187" t="s">
        <v>139</v>
      </c>
      <c r="F48" s="187" t="s">
        <v>140</v>
      </c>
      <c r="G48" s="188">
        <v>67315</v>
      </c>
      <c r="H48" s="191" t="s">
        <v>328</v>
      </c>
      <c r="I48" s="191" t="s">
        <v>204</v>
      </c>
      <c r="J48" s="191" t="s">
        <v>156</v>
      </c>
      <c r="K48" s="191">
        <v>0</v>
      </c>
      <c r="L48" s="189">
        <v>42004</v>
      </c>
      <c r="M48" s="188"/>
      <c r="N48" s="189">
        <v>45291</v>
      </c>
      <c r="O48" s="284"/>
      <c r="P48" s="190"/>
    </row>
    <row r="49" spans="1:16" ht="38.25">
      <c r="A49" s="282"/>
      <c r="B49" s="429" t="s">
        <v>218</v>
      </c>
      <c r="C49" s="187" t="s">
        <v>137</v>
      </c>
      <c r="D49" s="187" t="s">
        <v>138</v>
      </c>
      <c r="E49" s="187" t="s">
        <v>139</v>
      </c>
      <c r="F49" s="187" t="s">
        <v>140</v>
      </c>
      <c r="G49" s="188">
        <v>62600</v>
      </c>
      <c r="H49" s="188" t="s">
        <v>219</v>
      </c>
      <c r="I49" s="188" t="s">
        <v>204</v>
      </c>
      <c r="J49" s="188" t="s">
        <v>156</v>
      </c>
      <c r="K49" s="188">
        <v>0</v>
      </c>
      <c r="L49" s="189">
        <v>42004</v>
      </c>
      <c r="M49" s="188"/>
      <c r="N49" s="189">
        <v>45291</v>
      </c>
      <c r="O49" s="284"/>
      <c r="P49" s="190"/>
    </row>
    <row r="50" spans="1:16" ht="38.25">
      <c r="A50" s="283"/>
      <c r="B50" s="429"/>
      <c r="C50" s="187" t="s">
        <v>137</v>
      </c>
      <c r="D50" s="187" t="s">
        <v>138</v>
      </c>
      <c r="E50" s="187" t="s">
        <v>139</v>
      </c>
      <c r="F50" s="187" t="s">
        <v>140</v>
      </c>
      <c r="G50" s="188">
        <v>62700</v>
      </c>
      <c r="H50" s="188" t="s">
        <v>220</v>
      </c>
      <c r="I50" s="188" t="s">
        <v>204</v>
      </c>
      <c r="J50" s="188" t="s">
        <v>156</v>
      </c>
      <c r="K50" s="188">
        <v>0</v>
      </c>
      <c r="L50" s="189">
        <v>42004</v>
      </c>
      <c r="M50" s="188"/>
      <c r="N50" s="189">
        <v>45291</v>
      </c>
      <c r="O50" s="284"/>
      <c r="P50" s="190"/>
    </row>
    <row r="51" spans="1:16" ht="114.75">
      <c r="A51" s="283"/>
      <c r="B51" s="429"/>
      <c r="C51" s="187" t="s">
        <v>137</v>
      </c>
      <c r="D51" s="187" t="s">
        <v>138</v>
      </c>
      <c r="E51" s="187" t="s">
        <v>139</v>
      </c>
      <c r="F51" s="187" t="s">
        <v>140</v>
      </c>
      <c r="G51" s="188">
        <v>62800</v>
      </c>
      <c r="H51" s="188" t="s">
        <v>221</v>
      </c>
      <c r="I51" s="188" t="s">
        <v>204</v>
      </c>
      <c r="J51" s="188" t="s">
        <v>156</v>
      </c>
      <c r="K51" s="188">
        <v>0</v>
      </c>
      <c r="L51" s="189">
        <v>42004</v>
      </c>
      <c r="M51" s="188"/>
      <c r="N51" s="189">
        <v>45291</v>
      </c>
      <c r="O51" s="284"/>
      <c r="P51" s="190"/>
    </row>
    <row r="52" spans="1:16" ht="38.25">
      <c r="A52" s="283"/>
      <c r="B52" s="429"/>
      <c r="C52" s="187" t="s">
        <v>137</v>
      </c>
      <c r="D52" s="187" t="s">
        <v>138</v>
      </c>
      <c r="E52" s="187" t="s">
        <v>139</v>
      </c>
      <c r="F52" s="187" t="s">
        <v>140</v>
      </c>
      <c r="G52" s="188">
        <v>62900</v>
      </c>
      <c r="H52" s="188" t="s">
        <v>222</v>
      </c>
      <c r="I52" s="188" t="s">
        <v>204</v>
      </c>
      <c r="J52" s="188" t="s">
        <v>156</v>
      </c>
      <c r="K52" s="188">
        <v>0</v>
      </c>
      <c r="L52" s="189">
        <v>42004</v>
      </c>
      <c r="M52" s="188"/>
      <c r="N52" s="189">
        <v>45291</v>
      </c>
      <c r="O52" s="284"/>
      <c r="P52" s="190"/>
    </row>
    <row r="53" spans="1:16" ht="51">
      <c r="A53" s="283"/>
      <c r="B53" s="429"/>
      <c r="C53" s="187" t="s">
        <v>137</v>
      </c>
      <c r="D53" s="187" t="s">
        <v>138</v>
      </c>
      <c r="E53" s="187" t="s">
        <v>139</v>
      </c>
      <c r="F53" s="187" t="s">
        <v>140</v>
      </c>
      <c r="G53" s="188">
        <v>63100</v>
      </c>
      <c r="H53" s="188" t="s">
        <v>223</v>
      </c>
      <c r="I53" s="188" t="s">
        <v>204</v>
      </c>
      <c r="J53" s="188" t="s">
        <v>156</v>
      </c>
      <c r="K53" s="188">
        <v>0</v>
      </c>
      <c r="L53" s="189">
        <v>42004</v>
      </c>
      <c r="M53" s="188"/>
      <c r="N53" s="189">
        <v>45291</v>
      </c>
      <c r="O53" s="284"/>
      <c r="P53" s="190"/>
    </row>
    <row r="54" spans="1:16" ht="51">
      <c r="A54" s="283"/>
      <c r="B54" s="429"/>
      <c r="C54" s="187" t="s">
        <v>137</v>
      </c>
      <c r="D54" s="187" t="s">
        <v>138</v>
      </c>
      <c r="E54" s="187" t="s">
        <v>139</v>
      </c>
      <c r="F54" s="187" t="s">
        <v>140</v>
      </c>
      <c r="G54" s="188">
        <v>63200</v>
      </c>
      <c r="H54" s="188" t="s">
        <v>224</v>
      </c>
      <c r="I54" s="188" t="s">
        <v>204</v>
      </c>
      <c r="J54" s="188" t="s">
        <v>156</v>
      </c>
      <c r="K54" s="188">
        <v>0</v>
      </c>
      <c r="L54" s="189">
        <v>42004</v>
      </c>
      <c r="M54" s="188"/>
      <c r="N54" s="189">
        <v>45291</v>
      </c>
      <c r="O54" s="284"/>
      <c r="P54" s="190"/>
    </row>
    <row r="55" spans="1:16">
      <c r="A55" s="283"/>
      <c r="B55" s="429"/>
      <c r="C55" s="187" t="s">
        <v>137</v>
      </c>
      <c r="D55" s="187" t="s">
        <v>138</v>
      </c>
      <c r="E55" s="187" t="s">
        <v>139</v>
      </c>
      <c r="F55" s="187" t="s">
        <v>140</v>
      </c>
      <c r="G55" s="188">
        <v>60000</v>
      </c>
      <c r="H55" s="188" t="s">
        <v>208</v>
      </c>
      <c r="I55" s="188" t="s">
        <v>204</v>
      </c>
      <c r="J55" s="188" t="s">
        <v>160</v>
      </c>
      <c r="K55" s="188">
        <v>0</v>
      </c>
      <c r="L55" s="189">
        <v>42004</v>
      </c>
      <c r="M55" s="188"/>
      <c r="N55" s="189">
        <v>45291</v>
      </c>
      <c r="O55" s="284"/>
      <c r="P55" s="190"/>
    </row>
    <row r="56" spans="1:16" ht="25.5">
      <c r="A56" s="265"/>
      <c r="B56" s="429" t="s">
        <v>327</v>
      </c>
      <c r="C56" s="187" t="s">
        <v>137</v>
      </c>
      <c r="D56" s="187" t="s">
        <v>138</v>
      </c>
      <c r="E56" s="187" t="s">
        <v>139</v>
      </c>
      <c r="F56" s="187" t="s">
        <v>140</v>
      </c>
      <c r="G56" s="191">
        <v>67010</v>
      </c>
      <c r="H56" s="191" t="s">
        <v>207</v>
      </c>
      <c r="I56" s="191" t="s">
        <v>204</v>
      </c>
      <c r="J56" s="191" t="s">
        <v>156</v>
      </c>
      <c r="K56" s="191" t="s">
        <v>225</v>
      </c>
      <c r="L56" s="189">
        <v>42004</v>
      </c>
      <c r="M56" s="188"/>
      <c r="N56" s="189">
        <v>45291</v>
      </c>
      <c r="O56" s="284"/>
      <c r="P56" s="190"/>
    </row>
    <row r="57" spans="1:16" ht="25.5">
      <c r="A57" s="265"/>
      <c r="B57" s="429"/>
      <c r="C57" s="187" t="s">
        <v>137</v>
      </c>
      <c r="D57" s="187" t="s">
        <v>138</v>
      </c>
      <c r="E57" s="187" t="s">
        <v>139</v>
      </c>
      <c r="F57" s="187" t="s">
        <v>140</v>
      </c>
      <c r="G57" s="191">
        <v>10213</v>
      </c>
      <c r="H57" s="191" t="s">
        <v>226</v>
      </c>
      <c r="I57" s="191" t="s">
        <v>227</v>
      </c>
      <c r="J57" s="191" t="s">
        <v>160</v>
      </c>
      <c r="K57" s="191">
        <v>0</v>
      </c>
      <c r="L57" s="189">
        <v>42004</v>
      </c>
      <c r="M57" s="188"/>
      <c r="N57" s="189">
        <v>45291</v>
      </c>
      <c r="O57" s="284"/>
      <c r="P57" s="190"/>
    </row>
    <row r="58" spans="1:16">
      <c r="A58" s="265"/>
      <c r="B58" s="429"/>
      <c r="C58" s="187" t="s">
        <v>137</v>
      </c>
      <c r="D58" s="187" t="s">
        <v>138</v>
      </c>
      <c r="E58" s="187" t="s">
        <v>139</v>
      </c>
      <c r="F58" s="187" t="s">
        <v>140</v>
      </c>
      <c r="G58" s="188">
        <v>60000</v>
      </c>
      <c r="H58" s="191" t="s">
        <v>208</v>
      </c>
      <c r="I58" s="188" t="s">
        <v>204</v>
      </c>
      <c r="J58" s="188" t="s">
        <v>160</v>
      </c>
      <c r="K58" s="191">
        <v>0</v>
      </c>
      <c r="L58" s="189">
        <v>42004</v>
      </c>
      <c r="M58" s="188"/>
      <c r="N58" s="189">
        <v>45291</v>
      </c>
      <c r="O58" s="284"/>
      <c r="P58" s="190"/>
    </row>
    <row r="59" spans="1:16" ht="51">
      <c r="A59" s="265"/>
      <c r="B59" s="429"/>
      <c r="C59" s="187" t="s">
        <v>137</v>
      </c>
      <c r="D59" s="187" t="s">
        <v>138</v>
      </c>
      <c r="E59" s="187" t="s">
        <v>139</v>
      </c>
      <c r="F59" s="187" t="s">
        <v>140</v>
      </c>
      <c r="G59" s="191" t="s">
        <v>321</v>
      </c>
      <c r="H59" s="191" t="s">
        <v>322</v>
      </c>
      <c r="I59" s="191" t="s">
        <v>204</v>
      </c>
      <c r="J59" s="191" t="s">
        <v>156</v>
      </c>
      <c r="K59" s="191">
        <v>0</v>
      </c>
      <c r="L59" s="189">
        <v>42004</v>
      </c>
      <c r="M59" s="188"/>
      <c r="N59" s="189">
        <v>45291</v>
      </c>
      <c r="O59" s="284"/>
      <c r="P59" s="190"/>
    </row>
    <row r="60" spans="1:16" ht="38.25">
      <c r="A60" s="265"/>
      <c r="B60" s="429"/>
      <c r="C60" s="187" t="s">
        <v>137</v>
      </c>
      <c r="D60" s="187" t="s">
        <v>138</v>
      </c>
      <c r="E60" s="187" t="s">
        <v>139</v>
      </c>
      <c r="F60" s="187" t="s">
        <v>140</v>
      </c>
      <c r="G60" s="188">
        <v>62700</v>
      </c>
      <c r="H60" s="191" t="s">
        <v>323</v>
      </c>
      <c r="I60" s="191" t="s">
        <v>204</v>
      </c>
      <c r="J60" s="191" t="s">
        <v>156</v>
      </c>
      <c r="K60" s="191">
        <v>0</v>
      </c>
      <c r="L60" s="189">
        <v>42004</v>
      </c>
      <c r="M60" s="188"/>
      <c r="N60" s="189">
        <v>45291</v>
      </c>
      <c r="O60" s="284"/>
      <c r="P60" s="190"/>
    </row>
    <row r="61" spans="1:16" ht="51">
      <c r="A61" s="265"/>
      <c r="B61" s="429"/>
      <c r="C61" s="187" t="s">
        <v>137</v>
      </c>
      <c r="D61" s="187" t="s">
        <v>138</v>
      </c>
      <c r="E61" s="187" t="s">
        <v>139</v>
      </c>
      <c r="F61" s="187" t="s">
        <v>140</v>
      </c>
      <c r="G61" s="188">
        <v>62700</v>
      </c>
      <c r="H61" s="191" t="s">
        <v>326</v>
      </c>
      <c r="I61" s="191" t="s">
        <v>204</v>
      </c>
      <c r="J61" s="191" t="s">
        <v>156</v>
      </c>
      <c r="K61" s="191">
        <v>0</v>
      </c>
      <c r="L61" s="189">
        <v>42004</v>
      </c>
      <c r="M61" s="188"/>
      <c r="N61" s="189">
        <v>45291</v>
      </c>
      <c r="O61" s="284"/>
      <c r="P61" s="190"/>
    </row>
    <row r="62" spans="1:16" ht="114.75">
      <c r="A62" s="265"/>
      <c r="B62" s="429"/>
      <c r="C62" s="187" t="s">
        <v>137</v>
      </c>
      <c r="D62" s="187" t="s">
        <v>138</v>
      </c>
      <c r="E62" s="187" t="s">
        <v>139</v>
      </c>
      <c r="F62" s="187" t="s">
        <v>140</v>
      </c>
      <c r="G62" s="188">
        <v>62800</v>
      </c>
      <c r="H62" s="191" t="s">
        <v>324</v>
      </c>
      <c r="I62" s="191" t="s">
        <v>204</v>
      </c>
      <c r="J62" s="191" t="s">
        <v>156</v>
      </c>
      <c r="K62" s="191">
        <v>0</v>
      </c>
      <c r="L62" s="189">
        <v>42004</v>
      </c>
      <c r="M62" s="188"/>
      <c r="N62" s="189">
        <v>45291</v>
      </c>
      <c r="O62" s="284"/>
      <c r="P62" s="190"/>
    </row>
    <row r="63" spans="1:16" ht="38.25">
      <c r="A63" s="266"/>
      <c r="B63" s="429"/>
      <c r="C63" s="187" t="s">
        <v>137</v>
      </c>
      <c r="D63" s="187" t="s">
        <v>138</v>
      </c>
      <c r="E63" s="187" t="s">
        <v>139</v>
      </c>
      <c r="F63" s="187" t="s">
        <v>140</v>
      </c>
      <c r="G63" s="191">
        <v>10212</v>
      </c>
      <c r="H63" s="191" t="s">
        <v>228</v>
      </c>
      <c r="I63" s="191" t="s">
        <v>227</v>
      </c>
      <c r="J63" s="191" t="s">
        <v>160</v>
      </c>
      <c r="K63" s="191">
        <v>0</v>
      </c>
      <c r="L63" s="189">
        <v>42004</v>
      </c>
      <c r="M63" s="188"/>
      <c r="N63" s="189">
        <v>45291</v>
      </c>
      <c r="O63" s="284"/>
      <c r="P63" s="190"/>
    </row>
    <row r="64" spans="1:16">
      <c r="H64" s="76"/>
      <c r="J64" s="179"/>
      <c r="N64" s="2"/>
      <c r="O64" s="2"/>
    </row>
    <row r="65" spans="3:15">
      <c r="H65" s="76"/>
      <c r="J65" s="179"/>
      <c r="N65" s="2"/>
      <c r="O65" s="2"/>
    </row>
    <row r="66" spans="3:15">
      <c r="C66" s="180"/>
      <c r="H66" s="76"/>
      <c r="J66" s="179"/>
      <c r="K66" s="181"/>
      <c r="N66" s="2"/>
      <c r="O66" s="2"/>
    </row>
    <row r="67" spans="3:15">
      <c r="H67" s="76"/>
      <c r="J67" s="179"/>
      <c r="K67" s="179"/>
      <c r="N67" s="2"/>
      <c r="O67" s="2"/>
    </row>
    <row r="68" spans="3:15">
      <c r="H68" s="76"/>
    </row>
    <row r="69" spans="3:15">
      <c r="H69" s="76"/>
    </row>
    <row r="70" spans="3:15">
      <c r="H70" s="76"/>
    </row>
    <row r="71" spans="3:15">
      <c r="H71" s="76"/>
      <c r="J71" s="179"/>
      <c r="N71" s="2"/>
      <c r="O71" s="2"/>
    </row>
    <row r="72" spans="3:15">
      <c r="H72" s="76"/>
      <c r="J72" s="179"/>
      <c r="N72" s="2"/>
      <c r="O72" s="2"/>
    </row>
    <row r="73" spans="3:15">
      <c r="H73" s="76"/>
      <c r="J73" s="179"/>
      <c r="N73" s="2"/>
      <c r="O73" s="2"/>
    </row>
    <row r="74" spans="3:15">
      <c r="H74" s="76"/>
      <c r="J74" s="179"/>
      <c r="N74" s="2"/>
      <c r="O74" s="2"/>
    </row>
    <row r="75" spans="3:15">
      <c r="H75" s="76"/>
      <c r="J75" s="179"/>
      <c r="M75" s="2"/>
      <c r="N75" s="2"/>
      <c r="O75" s="2"/>
    </row>
    <row r="76" spans="3:15">
      <c r="C76" s="180"/>
      <c r="H76" s="76"/>
      <c r="J76" s="179"/>
      <c r="K76" s="181"/>
      <c r="M76" s="2"/>
      <c r="N76" s="2"/>
      <c r="O76" s="2"/>
    </row>
    <row r="77" spans="3:15">
      <c r="H77" s="76"/>
      <c r="J77" s="179"/>
      <c r="K77" s="179"/>
      <c r="M77" s="2"/>
      <c r="N77" s="2"/>
      <c r="O77" s="2"/>
    </row>
    <row r="78" spans="3:15">
      <c r="H78" s="76"/>
    </row>
    <row r="79" spans="3:15">
      <c r="H79" s="76"/>
    </row>
    <row r="80" spans="3:15">
      <c r="H80" s="76"/>
    </row>
    <row r="81" spans="3:15">
      <c r="H81" s="76"/>
      <c r="J81" s="179"/>
      <c r="M81" s="2"/>
      <c r="N81" s="2"/>
      <c r="O81" s="2"/>
    </row>
    <row r="82" spans="3:15">
      <c r="H82" s="76"/>
      <c r="J82" s="179"/>
      <c r="M82" s="2"/>
      <c r="N82" s="2"/>
      <c r="O82" s="2"/>
    </row>
    <row r="83" spans="3:15">
      <c r="H83" s="76"/>
      <c r="J83" s="179"/>
      <c r="M83" s="2"/>
      <c r="N83" s="2"/>
      <c r="O83" s="2"/>
    </row>
    <row r="84" spans="3:15">
      <c r="H84" s="76"/>
      <c r="J84" s="179"/>
      <c r="M84" s="2"/>
      <c r="N84" s="2"/>
      <c r="O84" s="2"/>
    </row>
    <row r="85" spans="3:15">
      <c r="H85" s="76"/>
      <c r="J85" s="179"/>
      <c r="M85" s="2"/>
      <c r="N85" s="2"/>
      <c r="O85" s="2"/>
    </row>
    <row r="86" spans="3:15">
      <c r="C86" s="180"/>
      <c r="H86" s="76"/>
      <c r="J86" s="179"/>
      <c r="K86" s="181"/>
      <c r="M86" s="2"/>
      <c r="N86" s="2"/>
      <c r="O86" s="2"/>
    </row>
    <row r="87" spans="3:15">
      <c r="H87" s="76"/>
      <c r="J87" s="179"/>
      <c r="K87" s="179"/>
      <c r="M87" s="2"/>
      <c r="N87" s="2"/>
      <c r="O87" s="2"/>
    </row>
    <row r="88" spans="3:15">
      <c r="H88" s="76"/>
    </row>
    <row r="89" spans="3:15">
      <c r="H89" s="76"/>
    </row>
    <row r="90" spans="3:15">
      <c r="H90" s="76"/>
    </row>
    <row r="91" spans="3:15">
      <c r="H91" s="76"/>
    </row>
    <row r="92" spans="3:15">
      <c r="H92" s="76"/>
      <c r="J92" s="179"/>
      <c r="M92" s="2"/>
      <c r="N92" s="2"/>
      <c r="O92" s="2"/>
    </row>
    <row r="93" spans="3:15">
      <c r="H93" s="76"/>
      <c r="J93" s="179"/>
      <c r="M93" s="2"/>
      <c r="N93" s="2"/>
      <c r="O93" s="2"/>
    </row>
    <row r="94" spans="3:15">
      <c r="H94" s="76"/>
      <c r="J94" s="179"/>
      <c r="M94" s="2"/>
      <c r="N94" s="2"/>
      <c r="O94" s="2"/>
    </row>
    <row r="95" spans="3:15">
      <c r="H95" s="76"/>
      <c r="J95" s="179"/>
      <c r="M95" s="2"/>
      <c r="N95" s="2"/>
      <c r="O95" s="2"/>
    </row>
    <row r="96" spans="3:15">
      <c r="H96" s="76"/>
      <c r="J96" s="179"/>
      <c r="M96" s="2"/>
      <c r="N96" s="2"/>
      <c r="O96" s="2"/>
    </row>
    <row r="97" spans="3:15">
      <c r="C97" s="180"/>
      <c r="H97" s="76"/>
      <c r="J97" s="179"/>
      <c r="K97" s="181"/>
      <c r="M97" s="2"/>
      <c r="N97" s="2"/>
      <c r="O97" s="2"/>
    </row>
    <row r="98" spans="3:15">
      <c r="H98" s="76"/>
      <c r="J98" s="179"/>
      <c r="K98" s="179"/>
      <c r="M98" s="2"/>
      <c r="N98" s="2"/>
      <c r="O98" s="2"/>
    </row>
    <row r="99" spans="3:15">
      <c r="H99" s="76"/>
    </row>
    <row r="100" spans="3:15">
      <c r="H100" s="76"/>
    </row>
    <row r="101" spans="3:15">
      <c r="H101" s="76"/>
    </row>
    <row r="102" spans="3:15">
      <c r="H102" s="76"/>
      <c r="J102" s="179"/>
      <c r="M102" s="2"/>
      <c r="N102" s="2"/>
      <c r="O102" s="2"/>
    </row>
    <row r="103" spans="3:15">
      <c r="C103" s="133"/>
      <c r="H103" s="76"/>
      <c r="J103" s="179"/>
      <c r="M103" s="2"/>
      <c r="N103" s="2"/>
      <c r="O103" s="2"/>
    </row>
    <row r="104" spans="3:15">
      <c r="H104" s="76"/>
      <c r="J104" s="179"/>
      <c r="M104" s="2"/>
      <c r="N104" s="2"/>
      <c r="O104" s="2"/>
    </row>
    <row r="105" spans="3:15">
      <c r="H105" s="76"/>
      <c r="J105" s="179"/>
      <c r="M105" s="2"/>
      <c r="N105" s="2"/>
      <c r="O105" s="2"/>
    </row>
    <row r="106" spans="3:15">
      <c r="H106" s="76"/>
      <c r="J106" s="179"/>
      <c r="M106" s="2"/>
      <c r="N106" s="2"/>
      <c r="O106" s="2"/>
    </row>
    <row r="107" spans="3:15">
      <c r="C107" s="180"/>
      <c r="H107" s="76"/>
      <c r="J107" s="179"/>
      <c r="K107" s="181"/>
      <c r="M107" s="2"/>
      <c r="N107" s="2"/>
      <c r="O107" s="2"/>
    </row>
    <row r="108" spans="3:15">
      <c r="H108" s="76"/>
      <c r="J108" s="179"/>
      <c r="K108" s="179"/>
      <c r="M108" s="2"/>
      <c r="N108" s="2"/>
      <c r="O108" s="2"/>
    </row>
    <row r="109" spans="3:15">
      <c r="H109" s="76"/>
    </row>
    <row r="110" spans="3:15">
      <c r="H110" s="76"/>
    </row>
    <row r="111" spans="3:15">
      <c r="H111" s="76"/>
    </row>
    <row r="112" spans="3:15">
      <c r="H112" s="76"/>
      <c r="J112" s="179"/>
      <c r="M112" s="2"/>
      <c r="N112" s="2"/>
      <c r="O112" s="2"/>
    </row>
    <row r="113" spans="3:15">
      <c r="C113" s="133"/>
      <c r="H113" s="76"/>
      <c r="J113" s="179"/>
      <c r="M113" s="2"/>
      <c r="N113" s="2"/>
      <c r="O113" s="2"/>
    </row>
    <row r="114" spans="3:15">
      <c r="H114" s="76"/>
      <c r="J114" s="179"/>
      <c r="M114" s="2"/>
      <c r="N114" s="2"/>
      <c r="O114" s="2"/>
    </row>
    <row r="115" spans="3:15">
      <c r="J115" s="179"/>
      <c r="M115" s="2"/>
      <c r="N115" s="2"/>
      <c r="O115" s="2"/>
    </row>
    <row r="116" spans="3:15">
      <c r="J116" s="179"/>
      <c r="M116" s="2"/>
      <c r="N116" s="2"/>
      <c r="O116" s="2"/>
    </row>
    <row r="117" spans="3:15">
      <c r="C117" s="180"/>
      <c r="J117" s="179"/>
      <c r="K117" s="181"/>
      <c r="M117" s="2"/>
      <c r="N117" s="2"/>
      <c r="O117" s="2"/>
    </row>
    <row r="118" spans="3:15">
      <c r="J118" s="179"/>
      <c r="K118" s="179"/>
      <c r="M118" s="2"/>
      <c r="N118" s="2"/>
      <c r="O118" s="2"/>
    </row>
    <row r="122" spans="3:15">
      <c r="J122" s="179"/>
      <c r="M122" s="2"/>
      <c r="N122" s="2"/>
      <c r="O122" s="2"/>
    </row>
    <row r="123" spans="3:15">
      <c r="C123" s="133"/>
      <c r="J123" s="179"/>
      <c r="M123" s="2"/>
      <c r="N123" s="2"/>
      <c r="O123" s="2"/>
    </row>
    <row r="124" spans="3:15">
      <c r="J124" s="179"/>
      <c r="M124" s="2"/>
      <c r="N124" s="2"/>
      <c r="O124" s="2"/>
    </row>
    <row r="125" spans="3:15">
      <c r="J125" s="179"/>
      <c r="M125" s="2"/>
      <c r="N125" s="2"/>
      <c r="O125" s="2"/>
    </row>
    <row r="126" spans="3:15">
      <c r="J126" s="179"/>
      <c r="M126" s="2"/>
      <c r="N126" s="2"/>
      <c r="O126" s="2"/>
    </row>
    <row r="127" spans="3:15">
      <c r="C127" s="180"/>
      <c r="J127" s="179"/>
      <c r="K127" s="181"/>
      <c r="M127" s="2"/>
      <c r="N127" s="2"/>
      <c r="O127" s="2"/>
    </row>
    <row r="128" spans="3:15">
      <c r="J128" s="179"/>
      <c r="K128" s="179"/>
      <c r="M128" s="2"/>
      <c r="N128" s="2"/>
      <c r="O128" s="2"/>
    </row>
    <row r="132" spans="3:15">
      <c r="J132" s="179"/>
      <c r="M132" s="2"/>
      <c r="N132" s="2"/>
      <c r="O132" s="2"/>
    </row>
    <row r="133" spans="3:15">
      <c r="C133" s="133"/>
      <c r="J133" s="179"/>
      <c r="M133" s="2"/>
      <c r="N133" s="2"/>
      <c r="O133" s="2"/>
    </row>
    <row r="134" spans="3:15">
      <c r="J134" s="179"/>
      <c r="M134" s="2"/>
      <c r="N134" s="2"/>
      <c r="O134" s="2"/>
    </row>
    <row r="135" spans="3:15">
      <c r="J135" s="179"/>
      <c r="M135" s="2"/>
      <c r="N135" s="2"/>
      <c r="O135" s="2"/>
    </row>
    <row r="136" spans="3:15">
      <c r="J136" s="179"/>
      <c r="M136" s="2"/>
      <c r="N136" s="2"/>
      <c r="O136" s="2"/>
    </row>
    <row r="137" spans="3:15">
      <c r="C137" s="180"/>
      <c r="J137" s="179"/>
      <c r="K137" s="181"/>
      <c r="M137" s="2"/>
      <c r="N137" s="2"/>
      <c r="O137" s="2"/>
    </row>
    <row r="138" spans="3:15">
      <c r="J138" s="179"/>
      <c r="K138" s="179"/>
      <c r="M138" s="2"/>
      <c r="N138" s="2"/>
      <c r="O138" s="2"/>
    </row>
    <row r="142" spans="3:15">
      <c r="J142" s="179"/>
      <c r="M142" s="2"/>
      <c r="N142" s="2"/>
      <c r="O142" s="2"/>
    </row>
    <row r="143" spans="3:15">
      <c r="C143" s="133"/>
      <c r="J143" s="179"/>
      <c r="M143" s="2"/>
      <c r="N143" s="2"/>
      <c r="O143" s="2"/>
    </row>
    <row r="144" spans="3:15">
      <c r="J144" s="179"/>
      <c r="M144" s="2"/>
      <c r="N144" s="2"/>
      <c r="O144" s="2"/>
    </row>
    <row r="145" spans="3:15">
      <c r="J145" s="179"/>
      <c r="M145" s="2"/>
      <c r="N145" s="2"/>
      <c r="O145" s="2"/>
    </row>
    <row r="146" spans="3:15">
      <c r="J146" s="179"/>
      <c r="M146" s="2"/>
      <c r="N146" s="2"/>
      <c r="O146" s="2"/>
    </row>
    <row r="147" spans="3:15">
      <c r="C147" s="180"/>
      <c r="J147" s="179"/>
      <c r="K147" s="181"/>
      <c r="M147" s="2"/>
      <c r="N147" s="2"/>
      <c r="O147" s="2"/>
    </row>
    <row r="148" spans="3:15">
      <c r="J148" s="179"/>
      <c r="K148" s="179"/>
      <c r="M148" s="2"/>
      <c r="N148" s="2"/>
      <c r="O148" s="2"/>
    </row>
    <row r="152" spans="3:15">
      <c r="J152" s="179"/>
      <c r="M152" s="2"/>
      <c r="N152" s="2"/>
      <c r="O152" s="2"/>
    </row>
    <row r="153" spans="3:15">
      <c r="C153" s="133"/>
      <c r="J153" s="179"/>
      <c r="M153" s="2"/>
      <c r="N153" s="2"/>
      <c r="O153" s="2"/>
    </row>
    <row r="154" spans="3:15">
      <c r="J154" s="179"/>
      <c r="M154" s="2"/>
      <c r="N154" s="2"/>
      <c r="O154" s="2"/>
    </row>
    <row r="155" spans="3:15">
      <c r="J155" s="179"/>
      <c r="M155" s="2"/>
      <c r="N155" s="2"/>
      <c r="O155" s="2"/>
    </row>
    <row r="156" spans="3:15">
      <c r="J156" s="179"/>
      <c r="M156" s="2"/>
      <c r="N156" s="2"/>
      <c r="O156" s="2"/>
    </row>
    <row r="157" spans="3:15">
      <c r="C157" s="180"/>
      <c r="J157" s="179"/>
      <c r="K157" s="181"/>
      <c r="M157" s="2"/>
      <c r="N157" s="2"/>
      <c r="O157" s="2"/>
    </row>
    <row r="158" spans="3:15">
      <c r="J158" s="179"/>
      <c r="K158" s="179"/>
      <c r="M158" s="2"/>
      <c r="N158" s="2"/>
      <c r="O158" s="2"/>
    </row>
    <row r="162" spans="3:15">
      <c r="J162" s="179"/>
      <c r="M162" s="2"/>
      <c r="N162" s="2"/>
      <c r="O162" s="2"/>
    </row>
    <row r="163" spans="3:15">
      <c r="C163" s="133"/>
      <c r="J163" s="179"/>
      <c r="M163" s="2"/>
      <c r="N163" s="2"/>
      <c r="O163" s="2"/>
    </row>
    <row r="164" spans="3:15">
      <c r="J164" s="179"/>
      <c r="M164" s="2"/>
      <c r="N164" s="2"/>
      <c r="O164" s="2"/>
    </row>
    <row r="165" spans="3:15">
      <c r="J165" s="179"/>
      <c r="M165" s="2"/>
      <c r="N165" s="2"/>
      <c r="O165" s="2"/>
    </row>
    <row r="166" spans="3:15">
      <c r="J166" s="179"/>
      <c r="M166" s="2"/>
      <c r="N166" s="2"/>
      <c r="O166" s="2"/>
    </row>
    <row r="167" spans="3:15">
      <c r="C167" s="180"/>
      <c r="J167" s="179"/>
      <c r="K167" s="181"/>
      <c r="M167" s="2"/>
      <c r="N167" s="2"/>
      <c r="O167" s="2"/>
    </row>
    <row r="168" spans="3:15">
      <c r="J168" s="179"/>
      <c r="K168" s="179"/>
      <c r="M168" s="2"/>
      <c r="N168" s="2"/>
      <c r="O168" s="2"/>
    </row>
    <row r="172" spans="3:15">
      <c r="J172" s="179"/>
      <c r="M172" s="2"/>
      <c r="N172" s="2"/>
      <c r="O172" s="2"/>
    </row>
    <row r="173" spans="3:15">
      <c r="C173" s="133"/>
      <c r="J173" s="179"/>
      <c r="M173" s="2"/>
      <c r="N173" s="2"/>
      <c r="O173" s="2"/>
    </row>
    <row r="174" spans="3:15">
      <c r="J174" s="179"/>
      <c r="M174" s="2"/>
      <c r="N174" s="2"/>
      <c r="O174" s="2"/>
    </row>
    <row r="175" spans="3:15">
      <c r="J175" s="179"/>
      <c r="M175" s="2"/>
      <c r="N175" s="2"/>
      <c r="O175" s="2"/>
    </row>
    <row r="176" spans="3:15">
      <c r="J176" s="179"/>
      <c r="M176" s="2"/>
      <c r="N176" s="2"/>
      <c r="O176" s="2"/>
    </row>
    <row r="177" spans="3:15">
      <c r="C177" s="180"/>
      <c r="J177" s="179"/>
      <c r="K177" s="181"/>
      <c r="M177" s="2"/>
      <c r="N177" s="2"/>
      <c r="O177" s="2"/>
    </row>
    <row r="178" spans="3:15">
      <c r="J178" s="179"/>
      <c r="K178" s="179"/>
      <c r="M178" s="2"/>
      <c r="N178" s="2"/>
      <c r="O178" s="2"/>
    </row>
    <row r="182" spans="3:15">
      <c r="J182" s="179"/>
      <c r="M182" s="2"/>
      <c r="N182" s="2"/>
      <c r="O182" s="2"/>
    </row>
    <row r="183" spans="3:15">
      <c r="C183" s="133"/>
      <c r="J183" s="179"/>
      <c r="M183" s="2"/>
      <c r="N183" s="2"/>
      <c r="O183" s="2"/>
    </row>
    <row r="184" spans="3:15">
      <c r="J184" s="179"/>
      <c r="M184" s="2"/>
      <c r="N184" s="2"/>
      <c r="O184" s="2"/>
    </row>
    <row r="185" spans="3:15">
      <c r="J185" s="179"/>
      <c r="M185" s="2"/>
      <c r="N185" s="2"/>
      <c r="O185" s="2"/>
    </row>
    <row r="186" spans="3:15">
      <c r="J186" s="179"/>
      <c r="M186" s="2"/>
      <c r="N186" s="2"/>
      <c r="O186" s="2"/>
    </row>
    <row r="187" spans="3:15">
      <c r="C187" s="180"/>
      <c r="J187" s="179"/>
      <c r="K187" s="181"/>
      <c r="M187" s="2"/>
      <c r="N187" s="2"/>
      <c r="O187" s="2"/>
    </row>
    <row r="188" spans="3:15">
      <c r="J188" s="179"/>
      <c r="K188" s="179"/>
      <c r="M188" s="2"/>
      <c r="N188" s="2"/>
      <c r="O188" s="2"/>
    </row>
    <row r="192" spans="3:15">
      <c r="J192" s="179"/>
      <c r="M192" s="2"/>
      <c r="N192" s="2"/>
      <c r="O192" s="2"/>
    </row>
    <row r="193" spans="3:15">
      <c r="C193" s="133"/>
      <c r="J193" s="179"/>
      <c r="M193" s="2"/>
      <c r="N193" s="2"/>
      <c r="O193" s="2"/>
    </row>
    <row r="194" spans="3:15">
      <c r="J194" s="179"/>
      <c r="M194" s="2"/>
      <c r="N194" s="2"/>
      <c r="O194" s="2"/>
    </row>
    <row r="195" spans="3:15">
      <c r="J195" s="179"/>
      <c r="M195" s="2"/>
      <c r="N195" s="2"/>
      <c r="O195" s="2"/>
    </row>
    <row r="196" spans="3:15">
      <c r="J196" s="179"/>
      <c r="M196" s="2"/>
      <c r="N196" s="2"/>
      <c r="O196" s="2"/>
    </row>
    <row r="197" spans="3:15">
      <c r="C197" s="180"/>
      <c r="J197" s="179"/>
      <c r="K197" s="181"/>
      <c r="M197" s="2"/>
      <c r="N197" s="2"/>
      <c r="O197" s="2"/>
    </row>
    <row r="198" spans="3:15">
      <c r="J198" s="179"/>
      <c r="K198" s="179"/>
      <c r="M198" s="2"/>
      <c r="N198" s="2"/>
      <c r="O198" s="2"/>
    </row>
  </sheetData>
  <mergeCells count="46">
    <mergeCell ref="P3:P5"/>
    <mergeCell ref="C4:C5"/>
    <mergeCell ref="D4:D5"/>
    <mergeCell ref="E4:E5"/>
    <mergeCell ref="F4:F5"/>
    <mergeCell ref="L4:L5"/>
    <mergeCell ref="K3:O3"/>
    <mergeCell ref="O4:O5"/>
    <mergeCell ref="M4:M5"/>
    <mergeCell ref="N4:N5"/>
    <mergeCell ref="J4:J5"/>
    <mergeCell ref="K4:K5"/>
    <mergeCell ref="C3:F3"/>
    <mergeCell ref="G3:J3"/>
    <mergeCell ref="G4:G5"/>
    <mergeCell ref="H4:H5"/>
    <mergeCell ref="B24:B25"/>
    <mergeCell ref="B26:B27"/>
    <mergeCell ref="A10:A23"/>
    <mergeCell ref="B21:B23"/>
    <mergeCell ref="B19:B20"/>
    <mergeCell ref="B13:B18"/>
    <mergeCell ref="A6:A9"/>
    <mergeCell ref="B45:B48"/>
    <mergeCell ref="B49:B55"/>
    <mergeCell ref="B56:B63"/>
    <mergeCell ref="A3:A5"/>
    <mergeCell ref="B3:B5"/>
    <mergeCell ref="B33:B34"/>
    <mergeCell ref="B37:B38"/>
    <mergeCell ref="B35:B36"/>
    <mergeCell ref="A31:A38"/>
    <mergeCell ref="B29:B30"/>
    <mergeCell ref="A24:A30"/>
    <mergeCell ref="B6:B9"/>
    <mergeCell ref="B10:B12"/>
    <mergeCell ref="B31:B32"/>
    <mergeCell ref="B42:B44"/>
    <mergeCell ref="I4:I5"/>
    <mergeCell ref="F31:F32"/>
    <mergeCell ref="C29:C30"/>
    <mergeCell ref="D29:D30"/>
    <mergeCell ref="E29:E30"/>
    <mergeCell ref="C31:C32"/>
    <mergeCell ref="D31:D32"/>
    <mergeCell ref="E31:E3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IROP</vt:lpstr>
      <vt:lpstr>PRV</vt:lpstr>
      <vt:lpstr>Zam</vt:lpstr>
      <vt:lpstr>Info</vt:lpstr>
      <vt:lpstr>Dle opatření</vt:lpstr>
      <vt:lpstr>Dle OP</vt:lpstr>
      <vt:lpstr>Dle ESI fondů</vt:lpstr>
      <vt:lpstr>Indikátory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Matysek</dc:creator>
  <cp:lastModifiedBy>Kamila</cp:lastModifiedBy>
  <cp:lastPrinted>2016-03-14T17:54:11Z</cp:lastPrinted>
  <dcterms:created xsi:type="dcterms:W3CDTF">2016-03-08T14:08:53Z</dcterms:created>
  <dcterms:modified xsi:type="dcterms:W3CDTF">2016-03-15T14:38:46Z</dcterms:modified>
</cp:coreProperties>
</file>